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7" i="1"/>
  <c r="L127"/>
  <c r="K127"/>
  <c r="I213" i="2"/>
  <c r="K213"/>
  <c r="L213"/>
  <c r="I214"/>
  <c r="K214"/>
  <c r="L214"/>
  <c r="I215"/>
  <c r="K215"/>
  <c r="L215"/>
  <c r="G133" i="1" l="1"/>
  <c r="H133"/>
  <c r="I133"/>
  <c r="J133"/>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3" i="1"/>
  <c r="K133"/>
  <c r="M133"/>
  <c r="A89" i="2"/>
  <c r="B82" i="1" s="1"/>
  <c r="A87" i="2"/>
  <c r="B77" i="1" s="1"/>
  <c r="A90" i="2"/>
  <c r="B84" i="1" s="1"/>
  <c r="A88" i="2"/>
  <c r="B80"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6"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69"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2" i="1" s="1"/>
  <c r="A81" i="2"/>
  <c r="B64" i="1" s="1"/>
  <c r="A77" i="2"/>
  <c r="B51" i="1" s="1"/>
  <c r="A74" i="2"/>
  <c r="A70"/>
  <c r="A66"/>
  <c r="A62"/>
  <c r="A57"/>
  <c r="A50"/>
  <c r="B7" i="8" s="1"/>
  <c r="A46" i="2"/>
  <c r="A42"/>
  <c r="A36"/>
  <c r="A32"/>
  <c r="A28"/>
  <c r="A24"/>
  <c r="A20"/>
  <c r="A16"/>
  <c r="A12"/>
  <c r="A8"/>
  <c r="G2" i="3"/>
  <c r="E2" i="1"/>
  <c r="J2" i="4"/>
  <c r="B74" i="1" l="1"/>
  <c r="B124"/>
  <c r="B115"/>
  <c r="B110"/>
  <c r="B40"/>
  <c r="B103"/>
  <c r="B87"/>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Y143" i="8" l="1"/>
  <c r="S135"/>
  <c r="S134"/>
  <c r="K126"/>
  <c r="Q126"/>
  <c r="L126"/>
  <c r="P126"/>
  <c r="T108"/>
  <c r="R136"/>
  <c r="H126"/>
  <c r="T105"/>
  <c r="M95"/>
  <c r="G126"/>
  <c r="T95"/>
  <c r="N126"/>
  <c r="M108"/>
  <c r="M121"/>
  <c r="M105"/>
  <c r="I126"/>
  <c r="O126"/>
  <c r="M112"/>
  <c r="I136"/>
  <c r="S133"/>
  <c r="W133" s="1"/>
  <c r="U143" s="1"/>
  <c r="V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21" s="1"/>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F111"/>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2" i="1"/>
  <c r="B105"/>
  <c r="B106"/>
  <c r="B107"/>
  <c r="B108"/>
  <c r="B109"/>
  <c r="B112"/>
  <c r="B114"/>
  <c r="B117"/>
  <c r="B118"/>
  <c r="B119"/>
  <c r="B120"/>
  <c r="B121"/>
  <c r="B122"/>
  <c r="B123"/>
  <c r="B23" i="3"/>
  <c r="C136" i="1"/>
  <c r="B135"/>
  <c r="B133"/>
  <c r="B131"/>
  <c r="B130"/>
  <c r="B129"/>
  <c r="B128"/>
  <c r="B89"/>
  <c r="B90"/>
  <c r="B91"/>
  <c r="B92"/>
  <c r="B93"/>
  <c r="B94"/>
  <c r="B95"/>
  <c r="B96"/>
  <c r="B97"/>
  <c r="B98"/>
  <c r="B99"/>
  <c r="B100"/>
  <c r="B101"/>
  <c r="B113"/>
  <c r="B126"/>
  <c r="B127"/>
  <c r="R143" i="4" l="1"/>
  <c r="I143"/>
  <c r="R79"/>
  <c r="I79"/>
  <c r="B138"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<sst xmlns="http://schemas.openxmlformats.org/spreadsheetml/2006/main" count="2071" uniqueCount="1745">
  <si>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</si>
  <si>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</si>
  <si>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</si>
  <si>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</si>
  <si>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</si>
  <si>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</si>
  <si>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</si>
  <si>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</si>
  <si>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</si>
  <si>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</si>
  <si>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</si>
  <si>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</si>
  <si>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</si>
  <si>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</si>
  <si>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</si>
  <si>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</si>
  <si>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</si>
  <si>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</si>
  <si>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</si>
  <si>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</si>
  <si>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</si>
  <si>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</si>
  <si>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</si>
  <si>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</si>
  <si>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</si>
  <si>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</si>
  <si>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</si>
  <si>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</si>
  <si>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</si>
  <si>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</si>
  <si>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</si>
  <si>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</si>
  <si>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</si>
  <si>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</si>
  <si>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</si>
  <si>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</si>
  <si>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</si>
  <si>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</si>
  <si>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</si>
  <si>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</si>
  <si>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</si>
  <si>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</si>
  <si>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</si>
  <si>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</si>
  <si>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</si>
  <si>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</si>
  <si>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</si>
  <si>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</si>
  <si>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</si>
  <si>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</si>
  <si>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</si>
  <si>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</si>
  <si>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</si>
  <si>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</si>
  <si>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</si>
  <si>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</si>
  <si>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</si>
  <si>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</si>
  <si>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</si>
  <si>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</si>
  <si>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</si>
  <si>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</si>
  <si>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</si>
  <si>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</si>
  <si>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</si>
  <si>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</si>
  <si>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</si>
  <si>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</si>
  <si>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</si>
  <si>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</si>
  <si>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</si>
  <si>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</si>
  <si>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</si>
  <si>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</si>
  <si>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</si>
  <si>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</si>
  <si>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</si>
  <si>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</si>
  <si>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</si>
  <si>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</si>
  <si>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</si>
  <si>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</si>
  <si>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</si>
  <si>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</si>
  <si>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</si>
  <si>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</si>
  <si>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</si>
  <si>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</si>
  <si>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</si>
  <si>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</si>
  <si>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</si>
  <si>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</si>
  <si>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</si>
  <si>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</si>
  <si>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</si>
  <si>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</si>
  <si>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</si>
  <si>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</si>
  <si>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</si>
  <si>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</si>
  <si>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</si>
  <si>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</si>
  <si>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</si>
  <si>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</si>
  <si>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</si>
  <si>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</si>
  <si>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</si>
  <si>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</si>
  <si>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</si>
  <si>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</si>
  <si>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</si>
  <si>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</si>
  <si>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</si>
  <si>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</si>
  <si>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</si>
  <si>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</si>
  <si>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</si>
  <si>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</si>
  <si>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</si>
  <si>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</si>
  <si>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</si>
  <si>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</si>
  <si>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</si>
  <si>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</si>
  <si>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</si>
  <si>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</si>
  <si>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</si>
  <si>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</si>
  <si>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</si>
  <si>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</si>
  <si>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</si>
  <si>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</si>
  <si>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</si>
  <si>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</si>
  <si>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</si>
  <si>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</si>
  <si>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</si>
  <si>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</si>
  <si>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</si>
  <si>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</si>
  <si>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</si>
  <si>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</si>
  <si>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</si>
  <si>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</si>
  <si>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</si>
  <si>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</si>
  <si>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</si>
  <si>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</si>
  <si>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</si>
  <si>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</si>
  <si>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</si>
  <si>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</si>
  <si>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</si>
  <si>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</si>
  <si>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</si>
  <si>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</si>
  <si>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</si>
  <si>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</si>
  <si>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</si>
  <si>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</si>
  <si>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</si>
  <si>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</si>
  <si>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</si>
  <si>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</si>
  <si>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</si>
  <si>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</si>
  <si>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</si>
  <si>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</si>
  <si>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</si>
  <si>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</si>
  <si>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</si>
  <si>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</si>
  <si>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</si>
  <si>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</si>
  <si>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</si>
  <si>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</si>
  <si>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</si>
  <si>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</si>
  <si>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</si>
  <si>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</si>
  <si>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</si>
  <si>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</si>
  <si>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</si>
  <si>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</si>
  <si>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</si>
  <si>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</si>
  <si>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</si>
  <si>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</si>
  <si>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</si>
  <si>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</si>
  <si>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</si>
  <si>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</si>
  <si>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</si>
  <si>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</si>
  <si>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</si>
  <si>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</si>
  <si>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</si>
  <si>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</si>
  <si>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</si>
  <si>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</si>
  <si>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</si>
  <si>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</si>
  <si>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</si>
  <si>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</si>
  <si>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</si>
  <si>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</si>
  <si>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</si>
  <si>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</si>
  <si>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</si>
  <si>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</si>
  <si>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</si>
  <si>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</si>
  <si>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</si>
  <si>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</si>
  <si>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</si>
  <si>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</si>
  <si>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</si>
  <si>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</si>
  <si>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</si>
  <si>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</si>
  <si>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</si>
  <si>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</si>
  <si>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</si>
  <si>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</si>
  <si>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</si>
  <si>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</si>
  <si>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</si>
  <si>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</si>
  <si>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</si>
  <si>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</si>
  <si>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</si>
  <si>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</si>
  <si>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</si>
  <si>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</si>
  <si>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</si>
  <si>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</si>
  <si>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</si>
  <si>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</si>
  <si>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</si>
  <si>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</si>
  <si>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</si>
  <si>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</si>
  <si>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</si>
  <si>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</si>
  <si>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</si>
  <si>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</si>
  <si>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</si>
  <si>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</si>
  <si>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</si>
  <si>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</si>
  <si>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</si>
  <si>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</si>
  <si>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</si>
  <si>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</si>
  <si>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</si>
  <si>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</si>
  <si>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</si>
  <si>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</si>
  <si>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</si>
  <si>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</si>
  <si>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</si>
  <si>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</si>
  <si>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</si>
  <si>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</si>
  <si>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</si>
  <si>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</si>
  <si>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</si>
  <si>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</si>
  <si>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</si>
  <si>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</si>
  <si>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</si>
  <si>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</si>
  <si>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</si>
  <si>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</si>
  <si>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</si>
  <si>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</si>
  <si>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</si>
  <si>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</si>
  <si>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</si>
  <si>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</si>
  <si>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</si>
  <si>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</si>
  <si>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</si>
  <si>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</si>
  <si>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</si>
  <si>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</si>
  <si>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</si>
  <si>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</si>
  <si>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</si>
  <si>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</si>
  <si>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</si>
  <si>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</si>
  <si>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</si>
  <si>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</si>
  <si>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</si>
  <si>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</si>
  <si>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</si>
  <si>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</si>
  <si>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</si>
  <si>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</si>
  <si>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</si>
  <si>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</si>
  <si>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</si>
  <si>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</si>
  <si>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</si>
  <si>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</si>
  <si>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</si>
  <si>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</si>
  <si>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</si>
  <si>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</si>
  <si>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</si>
  <si>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</si>
  <si>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</si>
  <si>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</si>
  <si>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</si>
  <si>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</si>
  <si>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</si>
  <si>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</si>
  <si>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</si>
  <si>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</si>
  <si>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</si>
  <si>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</si>
  <si>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</si>
  <si>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</si>
  <si>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</si>
  <si>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</si>
  <si>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</si>
  <si>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</si>
  <si>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</si>
  <si>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</si>
  <si>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</si>
  <si>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</si>
  <si>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</si>
  <si>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</si>
  <si>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</si>
  <si>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</si>
  <si>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</si>
  <si>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</si>
  <si>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</si>
  <si>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</si>
  <si>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</si>
  <si>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</si>
  <si>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</si>
  <si>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</si>
  <si>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</si>
  <si>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</si>
  <si>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</si>
  <si>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</si>
  <si>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</si>
  <si>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</si>
  <si>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</si>
  <si>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</si>
  <si>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</si>
  <si>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</si>
  <si>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</si>
  <si>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</si>
  <si>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</si>
  <si>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</si>
  <si>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</si>
  <si>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</si>
  <si>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</si>
  <si>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</si>
  <si>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</si>
  <si>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</si>
  <si>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</si>
  <si>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</si>
  <si>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</si>
  <si>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</si>
  <si>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</si>
  <si>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</si>
  <si>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</si>
  <si>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</si>
  <si>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</si>
  <si>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</si>
  <si>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</si>
  <si>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</si>
  <si>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</si>
  <si>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</si>
  <si>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</si>
  <si>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</si>
  <si>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</si>
  <si>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</si>
  <si>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</si>
  <si>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</si>
  <si>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</si>
  <si>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</si>
  <si>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</si>
  <si>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</si>
  <si>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</si>
  <si>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</si>
  <si>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</si>
  <si>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</si>
  <si>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</si>
  <si>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</si>
  <si>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</si>
  <si>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</si>
  <si>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</si>
  <si>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</si>
  <si>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</si>
  <si>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</si>
  <si>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</si>
  <si>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</si>
  <si>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</si>
  <si>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</si>
  <si>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</si>
  <si>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</si>
  <si>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</si>
  <si>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</si>
  <si>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</si>
  <si>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</si>
  <si>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</si>
  <si>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</si>
  <si>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</si>
  <si>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</si>
  <si>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</si>
  <si>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</si>
  <si>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</si>
  <si>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</si>
  <si>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</si>
  <si>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</si>
  <si>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</si>
  <si>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</si>
  <si>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</si>
  <si>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</si>
  <si>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</si>
  <si>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</si>
  <si>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</si>
  <si>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</si>
  <si>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</si>
  <si>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</si>
  <si>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</si>
  <si>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</si>
  <si>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</si>
  <si>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</si>
  <si>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</si>
  <si>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</si>
  <si>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</si>
  <si>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</si>
  <si>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</si>
  <si>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</si>
  <si>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</si>
  <si>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</si>
  <si>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</si>
  <si>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</si>
  <si>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</si>
  <si>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</si>
  <si>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</si>
  <si>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</si>
  <si>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</si>
  <si>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</si>
  <si>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</si>
  <si>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</si>
  <si>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</si>
  <si>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</si>
  <si>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</si>
  <si>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</si>
  <si>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</si>
  <si>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</si>
  <si>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</si>
  <si>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</si>
  <si>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</si>
  <si>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</si>
  <si>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</si>
  <si>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</si>
  <si>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</si>
  <si>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</si>
  <si>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</si>
  <si>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</si>
  <si>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</si>
  <si>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</si>
  <si>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</si>
  <si>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</si>
  <si>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</si>
  <si>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</si>
  <si>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</si>
  <si>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</si>
  <si>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</si>
  <si>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</si>
  <si>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</si>
  <si>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</si>
  <si>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</si>
  <si>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</si>
  <si>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</si>
  <si>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</si>
  <si>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</si>
  <si>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</si>
  <si>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</si>
  <si>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</si>
  <si>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</si>
  <si>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</si>
  <si>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</si>
  <si>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</si>
  <si>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</si>
  <si>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</si>
  <si>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</si>
  <si>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</si>
  <si>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</si>
  <si>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</si>
  <si>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</si>
  <si>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</si>
  <si>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</si>
  <si>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</si>
  <si>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</si>
  <si>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</si>
  <si>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</si>
  <si>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</si>
  <si>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</si>
  <si>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</si>
  <si>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</si>
  <si>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</si>
  <si>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</si>
  <si>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</si>
  <si>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</si>
  <si>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</si>
  <si>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</si>
  <si>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</si>
  <si>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</si>
  <si>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</si>
  <si>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</si>
  <si>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</si>
  <si>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</si>
  <si>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</si>
  <si>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</si>
  <si>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</si>
  <si>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</si>
  <si>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</si>
  <si>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</si>
  <si>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</si>
  <si>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</si>
  <si>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</si>
  <si>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</si>
  <si>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</si>
  <si>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</si>
  <si>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</si>
  <si>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</si>
  <si>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</si>
  <si>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</si>
  <si>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</si>
  <si>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</si>
  <si>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</si>
  <si>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</si>
  <si>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</si>
  <si>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</si>
  <si>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</si>
  <si>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</si>
  <si>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</si>
  <si>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</si>
  <si>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</si>
  <si>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</si>
  <si>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</si>
  <si>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</si>
  <si>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</si>
  <si>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</si>
  <si>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</si>
  <si>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</si>
  <si>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</si>
  <si>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</si>
  <si>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</si>
  <si>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</si>
  <si>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</si>
  <si>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</si>
  <si>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</si>
  <si>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</si>
  <si>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</si>
  <si>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</si>
  <si>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</si>
  <si>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</si>
  <si>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</si>
  <si>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</si>
  <si>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</si>
  <si>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</si>
  <si>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</si>
  <si>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</si>
  <si>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</si>
  <si>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</si>
  <si>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</si>
  <si>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</si>
  <si>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</si>
  <si>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</si>
  <si>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</si>
  <si>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</si>
  <si>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</si>
  <si>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</si>
  <si>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</si>
  <si>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</si>
  <si>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</si>
  <si>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</si>
  <si>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</si>
  <si>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</si>
  <si>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</si>
  <si>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</si>
  <si>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</si>
  <si>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</si>
  <si>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</si>
  <si>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</si>
  <si>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</si>
  <si>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</si>
  <si>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</si>
  <si>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</si>
  <si>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</si>
  <si>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</si>
  <si>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</si>
  <si>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</si>
  <si>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</si>
  <si>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</si>
  <si>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</si>
  <si>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</si>
  <si>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</si>
  <si>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</si>
  <si>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</si>
  <si>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</si>
  <si>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</si>
  <si>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</si>
  <si>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</si>
  <si>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</si>
  <si>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</si>
  <si>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</si>
  <si>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</si>
  <si>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</si>
  <si>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</si>
  <si>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</si>
  <si>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</si>
  <si>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</si>
  <si>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</si>
  <si>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</si>
  <si>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</si>
  <si>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</si>
  <si>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</si>
  <si>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</si>
  <si>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</si>
  <si>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</si>
  <si>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</si>
  <si>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</si>
  <si>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</si>
  <si>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</si>
  <si>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</si>
  <si>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</si>
  <si>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</si>
  <si>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</si>
  <si>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</si>
  <si>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</si>
  <si>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</si>
  <si>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</si>
  <si>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</si>
  <si>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</si>
  <si>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</si>
  <si>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</si>
  <si>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</si>
  <si>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</si>
  <si>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</si>
  <si>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</si>
  <si>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</si>
  <si>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</si>
  <si>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</si>
  <si>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</si>
  <si>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</si>
  <si>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</si>
  <si>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</si>
  <si>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</si>
  <si>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</si>
  <si>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</si>
  <si>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</si>
  <si>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</si>
  <si>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</si>
  <si>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</si>
  <si>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</si>
  <si>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</si>
  <si>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</si>
  <si>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</si>
  <si>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</si>
  <si>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</si>
  <si>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</si>
  <si>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</si>
  <si>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</si>
  <si>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</si>
  <si>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</si>
  <si>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</si>
  <si>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</si>
  <si>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</si>
  <si>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</si>
  <si>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</si>
  <si>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</si>
  <si>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</si>
  <si>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</si>
  <si>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</si>
  <si>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</si>
  <si>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</si>
  <si>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</si>
  <si>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</si>
  <si>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</si>
  <si>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</si>
  <si>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</si>
  <si>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</si>
  <si>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</si>
  <si>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</si>
  <si>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</si>
  <si>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</si>
  <si>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</si>
  <si>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</si>
  <si>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</si>
  <si>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</si>
  <si>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</si>
  <si>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</si>
  <si>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</si>
  <si>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</si>
  <si>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</si>
  <si>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</si>
  <si>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</si>
  <si>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</si>
  <si>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</si>
  <si>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</si>
  <si>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</si>
  <si>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</si>
  <si>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</si>
  <si>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</si>
  <si>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</si>
  <si>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</si>
  <si>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</si>
  <si>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</si>
  <si>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</si>
  <si>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</si>
  <si>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</si>
  <si>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</si>
  <si>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</si>
  <si>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</si>
  <si>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</si>
  <si>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</si>
  <si>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</si>
  <si>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</si>
  <si>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</si>
  <si>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</si>
  <si>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</si>
  <si>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</si>
  <si>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</si>
  <si>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</si>
  <si>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</si>
  <si>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</si>
  <si>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</si>
  <si>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</si>
  <si>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</si>
  <si>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</si>
  <si>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</si>
  <si>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</si>
  <si>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</si>
  <si>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</si>
  <si>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</si>
  <si>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</si>
  <si>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</si>
  <si>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</si>
  <si>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</si>
  <si>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</si>
  <si>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</si>
  <si>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</si>
  <si>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</si>
  <si>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</si>
  <si>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</si>
  <si>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</si>
  <si>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</si>
  <si>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</si>
  <si>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</si>
  <si>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</si>
  <si>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</si>
  <si>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</si>
  <si>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</si>
  <si>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</si>
  <si>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</si>
  <si>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</si>
  <si>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</si>
  <si>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</si>
  <si>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</si>
  <si>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</si>
  <si>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</si>
  <si>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</si>
  <si>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</si>
  <si>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</si>
  <si>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</si>
  <si>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</si>
  <si>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</si>
  <si>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</si>
  <si>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</si>
  <si>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</si>
  <si>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</si>
  <si>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</si>
  <si>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</si>
  <si>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</si>
  <si>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</si>
  <si>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</si>
  <si>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</si>
  <si>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</si>
  <si>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</si>
  <si>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</si>
  <si>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</si>
  <si>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</si>
  <si>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</si>
  <si>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</si>
  <si>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</si>
  <si>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</si>
  <si>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</si>
  <si>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</si>
  <si>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</si>
  <si>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</si>
  <si>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</si>
  <si>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</si>
  <si>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</si>
  <si>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</si>
  <si>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</si>
  <si>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</si>
  <si>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</si>
  <si>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</si>
  <si>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</si>
  <si>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</si>
  <si>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</si>
  <si>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</si>
  <si>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</si>
  <si>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</si>
  <si>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</si>
  <si>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</si>
  <si>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</si>
  <si>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</si>
  <si>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</si>
  <si>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</si>
  <si>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</si>
  <si>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</si>
  <si>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</si>
  <si>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</si>
  <si>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</si>
  <si>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</si>
  <si>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</si>
  <si>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</si>
  <si>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</si>
  <si>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</si>
  <si>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</si>
  <si>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</si>
  <si>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</si>
  <si>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</si>
  <si>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</si>
  <si>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</si>
  <si>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</si>
  <si>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</si>
  <si>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</si>
  <si>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</si>
  <si>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</si>
  <si>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</si>
  <si>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</si>
  <si>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</si>
  <si>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</si>
  <si>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</si>
  <si>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</si>
  <si>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</si>
  <si>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</si>
  <si>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</si>
  <si>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</si>
  <si>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</si>
  <si>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</si>
  <si>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</si>
  <si>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</si>
  <si>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</si>
  <si>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</si>
  <si>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</si>
  <si>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</si>
  <si>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</si>
  <si>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</si>
  <si>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</si>
  <si>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</si>
  <si>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</si>
  <si>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</si>
  <si>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</si>
  <si>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</si>
  <si>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</si>
  <si>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</si>
  <si>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</si>
  <si>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</si>
  <si>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</si>
  <si>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</si>
  <si>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</si>
  <si>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</si>
  <si>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</si>
  <si>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</si>
  <si>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</si>
  <si>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</si>
  <si>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</si>
  <si>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</si>
  <si>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</si>
  <si>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</si>
  <si>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</si>
  <si>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</si>
  <si>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</si>
  <si>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</si>
  <si>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</si>
  <si>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</si>
  <si>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</si>
  <si>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</si>
  <si>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</si>
  <si>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</si>
  <si>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</si>
  <si>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</si>
  <si>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</si>
  <si>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</si>
  <si>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</si>
  <si>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</si>
  <si>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</si>
  <si>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</si>
  <si>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</si>
  <si>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</si>
  <si>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</si>
  <si>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</si>
  <si>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</si>
  <si>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</si>
  <si>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</si>
  <si>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</si>
  <si>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</si>
  <si>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</si>
  <si>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</si>
  <si>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</si>
  <si>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</si>
  <si>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</si>
  <si>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</si>
  <si>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</si>
  <si>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</si>
  <si>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</si>
  <si>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</si>
  <si>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</si>
  <si>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</si>
  <si>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</si>
  <si>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</si>
  <si>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</si>
  <si>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</si>
  <si>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</si>
  <si>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</si>
  <si>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</si>
  <si>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</si>
  <si>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</si>
  <si>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</si>
  <si>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</si>
  <si>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</si>
  <si>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</si>
  <si>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</si>
  <si>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</si>
  <si>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</si>
  <si>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</si>
  <si>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</si>
  <si>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</si>
  <si>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</si>
  <si>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</si>
  <si>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</si>
  <si>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</si>
  <si>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</si>
  <si>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</si>
  <si>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</si>
  <si>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</si>
  <si>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</si>
  <si>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</si>
  <si>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</si>
  <si>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</si>
  <si>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</si>
  <si>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</si>
  <si>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</si>
  <si>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</si>
  <si>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</si>
  <si>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</si>
  <si>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</si>
  <si>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</si>
  <si>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</si>
  <si>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</si>
  <si>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</si>
  <si>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</si>
  <si>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</si>
  <si>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</si>
  <si>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</si>
  <si>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</si>
  <si>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</si>
  <si>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</si>
  <si>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</si>
  <si>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</si>
  <si>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</si>
  <si>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</si>
  <si>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</si>
  <si>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</si>
  <si>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</si>
  <si>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</si>
  <si>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</si>
  <si>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</si>
  <si>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</si>
  <si>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</si>
  <si>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</si>
  <si>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</si>
  <si>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</si>
  <si>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</si>
  <si>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</si>
  <si>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</si>
  <si>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</si>
  <si>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</si>
  <si>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</si>
  <si>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</si>
  <si>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</si>
  <si>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</si>
  <si>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</si>
  <si>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</si>
  <si>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</si>
  <si>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</si>
  <si>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</si>
  <si>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</si>
  <si>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</si>
  <si>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</si>
  <si>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</si>
  <si>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</si>
  <si>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</si>
  <si>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</si>
  <si>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</si>
  <si>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</si>
  <si>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</si>
  <si>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</si>
  <si>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</si>
  <si>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</si>
  <si>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</si>
  <si>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</si>
  <si>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</si>
  <si>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</si>
  <si>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</si>
  <si>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</si>
  <si>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</si>
  <si>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</si>
  <si>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</si>
  <si>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</si>
  <si>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</si>
  <si>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</si>
  <si>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</si>
  <si>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</si>
  <si>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</si>
  <si>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</si>
  <si>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</si>
  <si>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</si>
  <si>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</si>
  <si>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</si>
  <si>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</si>
  <si>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</si>
  <si>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</si>
  <si>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</si>
  <si>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</si>
  <si>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</si>
  <si>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</si>
  <si>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</si>
  <si>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</si>
  <si>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</si>
  <si>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</si>
  <si>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</si>
  <si>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</si>
  <si>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</si>
  <si>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</si>
  <si>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</si>
  <si>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</si>
  <si>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</si>
  <si>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</si>
  <si>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</si>
  <si>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</si>
  <si>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</si>
  <si>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</si>
  <si>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</si>
  <si>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</si>
  <si>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</si>
  <si>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</si>
  <si>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</si>
  <si>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</si>
  <si>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</si>
  <si>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</si>
  <si>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</si>
  <si>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</si>
  <si>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</si>
  <si>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</si>
  <si>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</si>
  <si>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</si>
  <si>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</si>
  <si>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</si>
  <si>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</si>
  <si>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</si>
  <si>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</si>
  <si>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</si>
  <si>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</si>
  <si>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</si>
  <si>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</si>
  <si>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</si>
  <si>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</si>
  <si>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</si>
  <si>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</si>
  <si>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</si>
  <si>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</si>
  <si>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</si>
  <si>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</si>
  <si>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</si>
  <si>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</si>
  <si>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</si>
  <si>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</si>
  <si>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</si>
  <si>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</si>
  <si>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</si>
  <si>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</si>
  <si>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</si>
  <si>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</si>
  <si>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</si>
  <si>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</si>
  <si>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</si>
  <si>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</si>
  <si>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</si>
  <si>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</si>
  <si>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</si>
  <si>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</si>
  <si>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</si>
  <si>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</si>
  <si>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</si>
  <si>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</si>
  <si>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</si>
  <si>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</si>
  <si>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</si>
  <si>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</si>
  <si>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</si>
  <si>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</si>
  <si>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</si>
  <si>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</si>
  <si>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</si>
  <si>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</si>
  <si>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</si>
  <si>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</si>
  <si>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</si>
  <si>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</si>
  <si>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</si>
  <si>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</si>
  <si>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</si>
  <si>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</si>
  <si>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</si>
  <si>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</si>
  <si>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</si>
  <si>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</si>
  <si>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</si>
  <si>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</si>
  <si>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</si>
  <si>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</si>
  <si>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</si>
  <si>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</si>
  <si>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</si>
  <si>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</si>
  <si>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</si>
  <si>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</si>
  <si>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</si>
  <si>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</si>
  <si>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</si>
  <si>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</si>
  <si>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</si>
  <si>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</si>
  <si>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</si>
  <si>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</si>
  <si>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</si>
  <si>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</si>
  <si>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</si>
  <si>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</si>
  <si>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</si>
  <si>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</si>
  <si>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</si>
  <si>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</si>
  <si>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</si>
  <si>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</si>
  <si>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</si>
  <si>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</si>
  <si>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</si>
  <si>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</si>
  <si>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</si>
  <si>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</si>
  <si>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</si>
  <si>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</si>
  <si>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</si>
  <si>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</si>
  <si>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</si>
  <si>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</si>
  <si>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</si>
  <si>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</si>
  <si>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</si>
  <si>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</si>
  <si>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</si>
  <si>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</si>
  <si>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</si>
  <si>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</si>
  <si>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</si>
  <si>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</si>
  <si>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</si>
  <si>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</si>
  <si>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</si>
  <si>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</si>
  <si>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</si>
  <si>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</si>
  <si>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</si>
  <si>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</si>
  <si>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</si>
  <si>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</si>
  <si>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</si>
  <si>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</si>
  <si>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</si>
  <si>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</si>
  <si>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</si>
  <si>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</si>
  <si>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</si>
  <si>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</si>
  <si>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</si>
  <si>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</si>
  <si>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</si>
  <si>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</si>
  <si>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</si>
  <si>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</si>
  <si>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</si>
  <si>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</si>
  <si>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</si>
  <si>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</si>
  <si>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</si>
  <si>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</si>
  <si>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</si>
  <si>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</si>
  <si>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</si>
  <si>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</si>
  <si>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</si>
  <si>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</si>
  <si>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</si>
  <si>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</si>
  <si>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</si>
  <si>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</si>
  <si>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</si>
  <si>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</si>
  <si>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</si>
  <si>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</si>
  <si>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</si>
  <si>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</si>
  <si>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</si>
  <si>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</si>
  <si>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</si>
  <si>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</si>
  <si>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</si>
  <si>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</si>
  <si>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</si>
  <si>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</si>
  <si>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</si>
  <si>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</si>
  <si>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</si>
  <si>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</si>
  <si>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</si>
  <si>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</si>
  <si>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</si>
  <si>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</si>
  <si>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</si>
  <si>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</si>
  <si>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</si>
  <si>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</si>
  <si>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</si>
  <si>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</si>
  <si>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</si>
  <si>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</si>
  <si>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</si>
  <si>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</si>
  <si>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</si>
  <si>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</si>
  <si>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</si>
  <si>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</si>
  <si>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</si>
  <si>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</si>
  <si>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</si>
  <si>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</si>
  <si>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</si>
  <si>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</si>
  <si>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</si>
  <si>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</si>
  <si>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</si>
  <si>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</si>
  <si>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</si>
  <si>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</si>
  <si>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</si>
  <si>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</si>
  <si>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</si>
  <si>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</si>
  <si>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</si>
  <si>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</si>
  <si>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</si>
  <si>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</si>
  <si>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</si>
  <si>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</si>
  <si>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</si>
  <si>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</si>
  <si>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</si>
  <si>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</si>
  <si>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</si>
  <si>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</si>
  <si>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</si>
  <si>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</si>
  <si>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</si>
  <si>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</si>
  <si>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</si>
  <si>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</si>
  <si>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</si>
  <si>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</si>
  <si>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</si>
  <si>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</si>
  <si>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</si>
  <si>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</si>
  <si>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</si>
  <si>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</si>
  <si>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</si>
  <si>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</si>
  <si>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</si>
  <si>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</si>
  <si>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</si>
  <si>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</si>
  <si>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</si>
  <si>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</si>
  <si>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</si>
  <si>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</si>
  <si>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</si>
  <si>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</si>
  <si>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</si>
  <si>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</si>
  <si>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</si>
  <si>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</si>
  <si>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</si>
  <si>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</si>
  <si>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</si>
  <si>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</si>
  <si>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</si>
  <si>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</si>
  <si>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</si>
  <si>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</si>
  <si>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</si>
  <si>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</si>
  <si>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</si>
  <si>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</si>
  <si>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</si>
  <si>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</si>
  <si>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</si>
  <si>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</si>
  <si>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</si>
  <si>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</si>
  <si>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</si>
  <si>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</si>
  <si>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</si>
  <si>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</si>
  <si>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</si>
  <si>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</si>
  <si>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</si>
  <si>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</si>
  <si>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</si>
  <si>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</si>
  <si>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</si>
  <si>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</si>
  <si>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</si>
  <si>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</si>
  <si>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</si>
  <si>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</si>
  <si>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</si>
  <si>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</si>
  <si>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</si>
  <si>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</si>
  <si>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</si>
  <si>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</si>
  <si>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</si>
  <si>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</si>
  <si>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</si>
  <si>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</si>
  <si>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</si>
  <si>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</si>
  <si>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</si>
  <si>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</si>
  <si>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</si>
  <si>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</si>
  <si>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</si>
  <si>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</si>
  <si>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</si>
  <si>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</si>
  <si>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</si>
  <si>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</si>
  <si>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</si>
  <si>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</si>
  <si>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</si>
  <si>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</si>
  <si>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</si>
  <si>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</si>
  <si>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</si>
  <si>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</si>
  <si>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</si>
  <si>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</si>
  <si>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</si>
  <si>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</si>
  <si>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</si>
  <si>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</si>
  <si>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</si>
  <si>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</si>
  <si>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</si>
  <si>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</si>
  <si>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</si>
  <si>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</si>
  <si>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</si>
  <si>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</si>
  <si>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</si>
  <si>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</si>
  <si>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</si>
  <si>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</si>
  <si>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</si>
  <si>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</si>
  <si>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</si>
  <si>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</si>
  <si>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</si>
  <si>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</si>
  <si>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</si>
  <si>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</si>
  <si>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</si>
  <si>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</si>
  <si>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</si>
  <si>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</si>
  <si>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</si>
  <si>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</si>
  <si>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</si>
  <si>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</si>
  <si>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</si>
  <si>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</si>
  <si>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</si>
  <si>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</si>
  <si>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</si>
  <si>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</si>
  <si>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</si>
  <si>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</si>
  <si>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</si>
  <si>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</si>
  <si>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</si>
  <si>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</si>
  <si>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</si>
  <si>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</si>
  <si>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</si>
  <si>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</si>
  <si>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</si>
  <si>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</si>
  <si>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</si>
  <si>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</si>
  <si>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</si>
  <si>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</si>
  <si>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</si>
  <si>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</si>
  <si>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</si>
  <si>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</si>
  <si>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</si>
  <si>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</si>
  <si>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</si>
  <si>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</si>
  <si>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</si>
  <si>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</si>
  <si>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</si>
  <si>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</si>
  <si>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</si>
  <si>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</si>
  <si>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</si>
  <si>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</si>
  <si>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</si>
  <si>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</si>
  <si>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</si>
  <si>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</si>
  <si>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</si>
  <si>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</si>
  <si>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</si>
  <si>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</si>
  <si>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</si>
  <si>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</si>
  <si>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</si>
  <si>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</si>
  <si>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</si>
  <si>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</si>
  <si>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</si>
  <si>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</si>
  <si>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</si>
  <si>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</si>
  <si>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</si>
  <si>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</si>
  <si>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</si>
  <si>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</si>
  <si>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</si>
  <si>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</si>
  <si>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</si>
  <si>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</si>
  <si>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</si>
  <si>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</si>
  <si>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</si>
  <si>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</si>
  <si>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</si>
  <si>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</si>
  <si>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</si>
  <si>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</si>
  <si>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</si>
  <si>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</si>
  <si>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</si>
  <si>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</si>
  <si>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</si>
  <si>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</si>
  <si>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</si>
  <si>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</si>
  <si>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</si>
  <si>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</si>
  <si>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</si>
  <si>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</si>
  <si>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</si>
  <si>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</si>
  <si>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</si>
  <si>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</si>
  <si>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</si>
  <si>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</si>
  <si>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</si>
  <si>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</si>
  <si>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</si>
  <si>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</si>
  <si>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</si>
  <si>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</si>
  <si>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</si>
  <si>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</si>
  <si>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</si>
  <si>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</si>
  <si>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</si>
  <si>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</si>
  <si>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</si>
  <si>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</si>
  <si>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</si>
  <si>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</si>
  <si>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</si>
  <si>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</si>
  <si>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</si>
  <si>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</si>
  <si>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</si>
  <si>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</si>
  <si>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</si>
  <si>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</si>
  <si>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</si>
  <si>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</si>
  <si>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</si>
  <si>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</si>
  <si>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</si>
  <si>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</si>
  <si>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</si>
  <si>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</si>
  <si>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</si>
  <si>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</si>
  <si>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</si>
  <si>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</si>
  <si>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</si>
  <si>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</si>
  <si>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</si>
  <si>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</si>
  <si>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</si>
  <si>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</si>
  <si>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</si>
  <si>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</si>
  <si>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</si>
  <si>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</si>
  <si>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</si>
  <si>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</si>
  <si>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</si>
  <si>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</si>
  <si>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</si>
  <si>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</si>
  <si>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</si>
  <si>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</si>
  <si>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</si>
  <si>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</si>
  <si>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</si>
  <si>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</si>
  <si>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</si>
  <si>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</si>
  <si>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</si>
  <si>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</si>
  <si>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</si>
  <si>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</si>
  <si>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</si>
  <si>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</si>
  <si>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</si>
  <si>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</si>
  <si>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</si>
  <si>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</si>
  <si>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</si>
  <si>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</si>
  <si>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</si>
  <si>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</si>
  <si>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</si>
  <si>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</si>
  <si>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</si>
  <si>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</si>
  <si>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</si>
  <si>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</si>
  <si>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</si>
  <si>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</si>
  <si>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</si>
  <si>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</si>
  <si>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</si>
  <si>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</si>
  <si>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</si>
  <si>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</si>
  <si>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</si>
  <si>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</si>
  <si>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</si>
  <si>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</si>
  <si>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</si>
  <si>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</si>
  <si>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</si>
  <si>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</si>
  <si>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</si>
  <si>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</si>
  <si>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</si>
  <si>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</si>
  <si>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</si>
  <si>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</si>
  <si>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</si>
  <si>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</si>
  <si>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</si>
  <si>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</si>
  <si>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</si>
  <si>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</si>
  <si>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</si>
  <si>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</si>
  <si>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</si>
  <si>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</si>
  <si>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</si>
  <si>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</si>
  <si>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</si>
  <si>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</si>
  <si>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</si>
  <si>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</si>
  <si>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</si>
  <si>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</si>
  <si>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</si>
  <si>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</si>
  <si>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</si>
  <si>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</si>
  <si>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</si>
  <si>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</si>
  <si>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</si>
  <si>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</si>
  <si>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</si>
  <si>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</si>
  <si>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</si>
  <si>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</si>
  <si>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</si>
  <si>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</si>
  <si>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</si>
  <si>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</si>
  <si>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</si>
  <si>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</si>
  <si>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</si>
  <si>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</si>
  <si>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</si>
  <si>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</si>
  <si>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</si>
  <si>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</si>
  <si>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</si>
  <si>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</si>
  <si>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</si>
  <si>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</si>
  <si>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</si>
  <si>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</si>
  <si>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</si>
  <si>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</si>
  <si>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</si>
  <si>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</si>
  <si>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</si>
  <si>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</si>
  <si>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</si>
  <si>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</si>
  <si>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</si>
  <si>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</si>
  <si>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</si>
  <si>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</si>
  <si>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</si>
  <si>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Leipsoi</t>
  </si>
  <si>
    <t>Steering Comitee:
- The Mayor of Leipsoi
- DAFNI (Network of Aegean Islands for Sustainability)
Work group:
- The energy representative of the municipality of Leipsoi
- The technical department of the municipality of Leipsoi
- DAFNI (Network of Aegean Islands for Sustainability)</t>
  </si>
  <si>
    <t>Staff:
- The energy representative of the municipality of Leipsoi (1 person)
- The technical department of the municipality of Leipsoi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</si>
  <si>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</si>
  <si>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</si>
  <si>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Leipsoi's energy profile. The monitoring task will be taken over by the work group.</t>
  </si>
  <si>
    <t xml:space="preserve">The long-term vision of the municipality of Naxos and Small Cyclades is to succeed into restricitng the rapidly increasing CO2 emissions of Leipsoi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Leipsoi are expected to increase by 61%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</si>
  <si>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</si>
  <si>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</si>
  <si>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</si>
  <si>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</si>
  <si>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</si>
  <si>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</si>
  <si>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</si>
  <si>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</si>
  <si>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</si>
  <si>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</si>
  <si>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</si>
  <si>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</si>
  <si>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</si>
  <si>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</si>
  <si>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</si>
  <si>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Leipsoi</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</si>
  <si>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</si>
  <si>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</si>
  <si>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</si>
  <si>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</si>
  <si>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</si>
  <si>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</si>
  <si>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</si>
  <si>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</si>
  <si>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</si>
  <si>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</si>
  <si>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</si>
  <si>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</si>
  <si>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Leipsoi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</si>
  <si>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</si>
  <si>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</si>
  <si>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</si>
  <si>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</si>
  <si>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</si>
  <si>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</si>
  <si>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</si>
  <si>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</si>
  <si>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</si>
  <si>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</si>
  <si>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</si>
  <si>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</si>
  <si>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</si>
  <si>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</si>
  <si>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</si>
  <si>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</si>
  <si>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</si>
  <si>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</si>
  <si>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</si>
  <si>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Leipsoi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</si>
  <si>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</si>
  <si>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</si>
  <si>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</si>
  <si>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</si>
  <si>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Leipsoi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</si>
  <si>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</si>
  <si>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</si>
  <si>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Leipsoi - Leipsoi KTEL </t>
  </si>
  <si>
    <t>Increase by 20% the energy efficiency of passenger transports by road by 2020 through the promotion of eco-driving practices.</t>
  </si>
  <si>
    <t>Municipality of Leipsoi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</si>
  <si>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</si>
  <si>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</si>
  <si>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Leipsoi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</si>
  <si>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</si>
  <si>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</si>
  <si>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</si>
  <si>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</si>
  <si>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</si>
  <si>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</si>
  <si>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</si>
  <si>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</si>
  <si>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Leipsoi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</si>
</sst>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Leipsoi</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Freight transport by road and removal services</v></c><c r="B88" s="9" t="s"><v>68</v></c><c r="C88" s="9" t="s"><v>1680</v></c><c r="D88" s="9"/><c r="E88" s="9"/><c r="F88" s="9" t="s"><v>328</v></c><c r="G88" s="9" t="s"><v>1681</v></c><c r="H88" s="9" t="s"><v>1682</v></c><c r="I88" s="9"/><c r="J88" s="9" t="s"><v>1683</v></c><c r="K88" s="9"/><c r="L88" s="9"/></row><row r="89" spans="1:12" s="10" customFormat="1" ht="24"><c r="A89" s="201" t="str"><f t="shared" si="1"/><v>Other fleet for public and private services</v></c><c r="B89" s="9" t="s"><v>946</v></c><c r="C89" s="9" t="s"><v>69</v></c><c r="D89" s="9"/><c r="E89" s="9"/><c r="F89" s="9" t="s"><v>1684</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Leipsoi</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8.9206639948559652E-2</v></c><c r="L8" s="211"><v>0.17233460535008005</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Leipsoi</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687</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1214.4982057704285</v></c><c r="D17" s="234"><v>0</v></c><c r="E17" s="234"><v>0</v></c><c r="F17" s="64"><v>1214.4982057704285</v></c><c r="G17" s="234"><v>0</v></c><c r="H17" s="234"><v>1445.1626251347504</v></c><c r="I17" s="234"><v>0</v></c><c r="J17" s="234"><v>192.95972903999998</v></c><c r="K17" s="234"><v>0</v></c><c r="L17" s="234"><v>0</v></c><c r="M17" s="64"><v>1638.1223541747504</v></c><c r="N17" s="234"><v>0</v></c><c r="O17" s="234"><v>0</v></c><c r="P17" s="234"><v>165.01318085663863</v></c><c r="Q17" s="234"><v>0</v></c><c r="R17" s="234"><v>0</v></c><c r="S17" s="234"><v>409.48892169699155</v></c><c r="T17" s="64"><v>574.50210255363015</v></c><c r="U17" s="64"><v>3427.1226624988089</v></c></row><row r="18" spans="1:21" s="21" customFormat="1" ht="15.75"><c r="A18" s="22"/><c r="B18" s="182" t="str"><f>Translation!A61</f><v>Hot water</v></c><c r="C18" s="154"><v>195.57117731157172</v></c><c r="D18" s="154"><v>0</v></c><c r="E18" s="154"><v>0</v></c><c r="F18" s="64"><v>195.57117731157172</v></c><c r="G18" s="154"><v>0</v></c><c r="H18" s="154"><v>159.51274149475066</v></c><c r="I18" s="154"><v>0</v></c><c r="J18" s="154"><v>0</v></c><c r="K18" s="154"><v>0</v></c><c r="L18" s="154"><v>0</v></c><c r="M18" s="64"><v>159.51274149475066</v></c><c r="N18" s="154"><v>0</v></c><c r="O18" s="154"><v>0</v></c><c r="P18" s="154"><v>165.01318085663863</v></c><c r="Q18" s="154"><v>0</v></c><c r="R18" s="154"><v>0</v></c><c r="S18" s="154"><v>49.503954256991591</v></c><c r="T18" s="64"><v>214.51713511363022</v></c><c r="U18" s="64"><v>569.60105391995262</v></c></row><row r="19" spans="1:21" s="21" customFormat="1" ht="15.75"><c r="A19" s="22"/><c r="B19" s="182" t="str"><f>Translation!A62</f><v>Heating and cooling</v></c><c r="C19" s="154"><v>295.17819137530137</v></c><c r="D19" s="154"><v>0</v></c><c r="E19" s="154"><v>0</v></c><c r="F19" s="64"><v>295.17819137530137</v></c><c r="G19" s="154"><v>0</v></c><c r="H19" s="154"><v>1285.6498836399999</v></c><c r="I19" s="154"><v>0</v></c><c r="J19" s="154"><v>108.64646903999999</v></c><c r="K19" s="154"><v>0</v></c><c r="L19" s="154"><v>0</v></c><c r="M19" s="64"><v>1394.2963526799999</v></c><c r="N19" s="154"><v>0</v></c><c r="O19" s="154"><v>0</v></c><c r="P19" s="154"><v>0</v></c><c r="Q19" s="154"><v>0</v></c><c r="R19" s="154"><v>0</v></c><c r="S19" s="154"><v>289.72391743999998</v></c><c r="T19" s="64"><v>289.72391743999998</v></c><c r="U19" s="64"><v>1979.1984614953012</v></c></row><row r="20" spans="1:21" s="21" customFormat="1" ht="15.75"><c r="A20" s="22"/><c r="B20" s="182" t="str"><f>Translation!A63</f><v>Lighting</v></c><c r="C20" s="154"><v>201.07913752800002</v></c><c r="D20" s="154"><v>0</v></c><c r="E20" s="154"><v>0</v></c><c r="F20" s="64"><v>201.07913752800002</v></c><c r="G20" s="154"><v>0</v></c><c r="H20" s="154"><v>0</v></c><c r="I20" s="154"><v>0</v></c><c r="J20" s="154"><v>0</v></c><c r="K20" s="154"><v>0</v></c><c r="L20" s="154"><v>0</v></c><c r="M20" s="64"><v>0</v></c><c r="N20" s="154"><v>0</v></c><c r="O20" s="154"><v>0</v></c><c r="P20" s="154"><v>0</v></c><c r="Q20" s="154"><v>0</v></c><c r="R20" s="154"><v>0</v></c><c r="S20" s="154"><v>0</v></c><c r="T20" s="64"><v>0</v></c><c r="U20" s="64"><v>201.07913752800002</v></c></row><row r="21" spans="1:21" s="21" customFormat="1" ht="15.75"><c r="A21" s="22"/><c r="B21" s="182" t="str"><f>Translation!A64</f><v>Cooking</v></c><c r="C21" s="154"><v>140.52209999999999</v></c><c r="D21" s="154"><v>0</v></c><c r="E21" s="154"><v>0</v></c><c r="F21" s="64"><v>140.52209999999999</v></c><c r="G21" s="154"><v>0</v></c><c r="H21" s="154"><v>0</v></c><c r="I21" s="154"><v>0</v></c><c r="J21" s="154"><v>84.31326</v></c><c r="K21" s="154"><v>0</v></c><c r="L21" s="154"><v>0</v></c><c r="M21" s="64"><v>84.31326</v></c><c r="N21" s="154"><v>0</v></c><c r="O21" s="154"><v>0</v></c><c r="P21" s="154"><v>0</v></c><c r="Q21" s="154"><v>0</v></c><c r="R21" s="154"><v>0</v></c><c r="S21" s="154"><v>70.261049999999997</v></c><c r="T21" s="64"><v>70.261049999999997</v></c><c r="U21" s="64"><v>295.09640999999999</v></c></row><row r="22" spans="1:21" s="21" customFormat="1" ht="15.75"><c r="A22" s="22"/><c r="B22" s="182" t="str"><f>Translation!A65</f><v>Refrigerator and freezers</v></c><c r="C22" s="154"><v>197.22400000000002</v></c><c r="D22" s="154"><v>0</v></c><c r="E22" s="154"><v>0</v></c><c r="F22" s="64"><v>197.22400000000002</v></c><c r="G22" s="154"><v>0</v></c><c r="H22" s="154"><v>0</v></c><c r="I22" s="154"><v>0</v></c><c r="J22" s="154"><v>0</v></c><c r="K22" s="154"><v>0</v></c><c r="L22" s="154"><v>0</v></c><c r="M22" s="64"><v>0</v></c><c r="N22" s="154"><v>0</v></c><c r="O22" s="154"><v>0</v></c><c r="P22" s="154"><v>0</v></c><c r="Q22" s="154"><v>0</v></c><c r="R22" s="154"><v>0</v></c><c r="S22" s="154"><v>0</v></c><c r="T22" s="64"><v>0</v></c><c r="U22" s="64"><v>197.22400000000002</v></c></row><row r="23" spans="1:21" s="21" customFormat="1" ht="15.75"><c r="A23" s="22"/><c r="B23" s="182" t="str"><f>Translation!A66</f><v>Laundry machines and dryers</v></c><c r="C23" s="154"><v>12.003333333333334</v></c><c r="D23" s="154"><v>0</v></c><c r="E23" s="154"><v>0</v></c><c r="F23" s="64"><v>12.003333333333334</v></c><c r="G23" s="154"><v>0</v></c><c r="H23" s="154"><v>0</v></c><c r="I23" s="154"><v>0</v></c><c r="J23" s="154"><v>0</v></c><c r="K23" s="154"><v>0</v></c><c r="L23" s="154"><v>0</v></c><c r="M23" s="64"><v>0</v></c><c r="N23" s="154"><v>0</v></c><c r="O23" s="154"><v>0</v></c><c r="P23" s="154"><v>0</v></c><c r="Q23" s="154"><v>0</v></c><c r="R23" s="154"><v>0</v></c><c r="S23" s="154"><v>0</v></c><c r="T23" s="64"><v>0</v></c><c r="U23" s="64"><v>12.003333333333334</v></c></row><row r="24" spans="1:21" s="21" customFormat="1" ht="15.75"><c r="A24" s="22"/><c r="B24" s="182" t="str"><f>Translation!A67</f><v>Dish washing</v></c><c r="C24" s="154"><v>16.804666666666666</v></c><c r="D24" s="154"><v>0</v></c><c r="E24" s="154"><v>0</v></c><c r="F24" s="64"><v>16.804666666666666</v></c><c r="G24" s="154"><v>0</v></c><c r="H24" s="154"><v>0</v></c><c r="I24" s="154"><v>0</v></c><c r="J24" s="154"><v>0</v></c><c r="K24" s="154"><v>0</v></c><c r="L24" s="154"><v>0</v></c><c r="M24" s="64"><v>0</v></c><c r="N24" s="154"><v>0</v></c><c r="O24" s="154"><v>0</v></c><c r="P24" s="154"><v>0</v></c><c r="Q24" s="154"><v>0</v></c><c r="R24" s="154"><v>0</v></c><c r="S24" s="154"><v>0</v></c><c r="T24" s="64"><v>0</v></c><c r="U24" s="64"><v>16.804666666666666</v></c></row><row r="25" spans="1:21" s="21" customFormat="1" ht="15.75"><c r="A25" s="22"/><c r="B25" s="182" t="str"><f>Translation!A68</f><v>Tv sets</v></c><c r="C25" s="154"><v>15.613566666666667</v></c><c r="D25" s="154"><v>0</v></c><c r="E25" s="154"><v>0</v></c><c r="F25" s="64"><v>15.613566666666667</v></c><c r="G25" s="154"><v>0</v></c><c r="H25" s="154"><v>0</v></c><c r="I25" s="154"><v>0</v></c><c r="J25" s="154"><v>0</v></c><c r="K25" s="154"><v>0</v></c><c r="L25" s="154"><v>0</v></c><c r="M25" s="64"><v>0</v></c><c r="N25" s="154"><v>0</v></c><c r="O25" s="154"><v>0</v></c><c r="P25" s="154"><v>0</v></c><c r="Q25" s="154"><v>0</v></c><c r="R25" s="154"><v>0</v></c><c r="S25" s="154"><v>0</v></c><c r="T25" s="64"><v>0</v></c><c r="U25" s="64"><v>15.613566666666667</v></c></row><row r="26" spans="1:21" s="21" customFormat="1" ht="15.75"><c r="A26" s="22"/><c r="B26" s="182" t="str"><f>Translation!A69</f><v>Other electric appliances</v></c><c r="C26" s="154"><v>140.50203288888881</v></c><c r="D26" s="154"><v>0</v></c><c r="E26" s="154"><v>0</v></c><c r="F26" s="64"><v>140.50203288888881</v></c><c r="G26" s="154"><v>0</v></c><c r="H26" s="154"><v>0</v></c><c r="I26" s="154"><v>0</v></c><c r="J26" s="154"><v>0</v></c><c r="K26" s="154"><v>0</v></c><c r="L26" s="154"><v>0</v></c><c r="M26" s="64"><v>0</v></c><c r="N26" s="154"><v>0</v></c><c r="O26" s="154"><v>0</v></c><c r="P26" s="154"><v>0</v></c><c r="Q26" s="154"><v>0</v></c><c r="R26" s="154"><v>0</v></c><c r="S26" s="154"><v>0</v></c><c r="T26" s="64"><v>0</v></c><c r="U26" s="64"><v>140.50203288888881</v></c></row><row r="27" spans="1:21" s="21" customFormat="1" ht="15.75"><c r="A27" s="22"/><c r="B27" s="66" t="str"><f>Translation!A70</f><v>PRIMARY SECTOR</v></c><c r="C27" s="234"><v>53.292020972493575</v></c><c r="D27" s="234"><v>0</v></c><c r="E27" s="234"><v>0</v></c><c r="F27" s="64"><v>53.292020972493575</v></c><c r="G27" s="234"><v>0</v></c><c r="H27" s="234"><v>9.647868022244209</v></c><c r="I27" s="234"><v>0</v></c><c r="J27" s="234"><v>0</v></c><c r="K27" s="234"><v>0</v></c><c r="L27" s="234"><v>0</v></c><c r="M27" s="64"><v>9.647868022244209</v></c><c r="N27" s="234"><v>0</v></c><c r="O27" s="234"><v>0</v></c><c r="P27" s="234"><v>0</v></c><c r="Q27" s="234"><v>0</v></c><c r="R27" s="234"><v>0</v></c><c r="S27" s="234"><v>11.0142207858684</v></c><c r="T27" s="64"><v>11.0142207858684</v></c><c r="U27" s="64"><v>73.954109780606188</v></c></row><row r="28" spans="1:21" s="21" customFormat="1" ht="15.75"><c r="A28" s="22"/><c r="B28" s="183" t="str"><f>Translation!A71</f><v>Agriculture, forestry and fishing</v></c><c r="C28" s="154"><v>53.292020972493575</v></c><c r="D28" s="154"><v>0</v></c><c r="E28" s="154"><v>0</v></c><c r="F28" s="64"><v>53.292020972493575</v></c><c r="G28" s="154"><v>0</v></c><c r="H28" s="154"><v>9.647868022244209</v></c><c r="I28" s="154"><v>0</v></c><c r="J28" s="154"><v>0</v></c><c r="K28" s="154"><v>0</v></c><c r="L28" s="154"><v>0</v></c><c r="M28" s="64"><v>9.647868022244209</v></c><c r="N28" s="154"><v>0</v></c><c r="O28" s="154"><v>0</v></c><c r="P28" s="154"><v>0</v></c><c r="Q28" s="154"><v>0</v></c><c r="R28" s="154"><v>0</v></c><c r="S28" s="154"><v>11.0142207858684</v></c><c r="T28" s="64"><v>11.0142207858684</v></c><c r="U28" s="64"><v>73.954109780606188</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105.91789168283097</v></c><c r="D30" s="234"><v>0</v></c><c r="E30" s="234"><v>0</v></c><c r="F30" s="64"><v>105.91789168283097</v></c><c r="G30" s="234"><v>22.332257416663083</v></c><c r="H30" s="234"><v>23.341797820430045</v></c><c r="I30" s="234"><v>0</v></c><c r="J30" s="234"><v>0.78530487064404431</v></c><c r="K30" s="234"><v>0</v></c><c r="L30" s="234"><v>0</v></c><c r="M30" s="64"><v>46.459360107737176</v></c><c r="N30" s="234"><v>0</v></c><c r="O30" s="234"><v>0</v></c><c r="P30" s="234"><v>0.44201094731538809</v></c><c r="Q30" s="234"><v>0</v></c><c r="R30" s="234"><v>0</v></c><c r="S30" s="234"><v>0</v></c><c r="T30" s="64"><v>0.44201094731538809</v></c><c r="U30" s="64"><v>152.81926273788355</v></c></row><row r="31" spans="1:21" s="21" customFormat="1" ht="15.75"><c r="A31" s="22"/><c r="B31" s="183" t="str"><f>Translation!A74</f><v>Manufacturing</v></c><c r="C31" s="154"><v>9.9922539323425443</v></c><c r="D31" s="154"><v>0</v></c><c r="E31" s="154"><v>0</v></c><c r="F31" s="64"><v>9.9922539323425443</v></c><c r="G31" s="154"><v>5.5830643541657707</v></c><c r="H31" s="154"><v>5.8354494551075113</v></c><c r="I31" s="154"><v>0</v></c><c r="J31" s="154"><v>0.78530487064404431</v></c><c r="K31" s="154"><v>0</v></c><c r="L31" s="154"><v>0</v></c><c r="M31" s="64"><v>12.203818679917326</v></c><c r="N31" s="154"><v>0</v></c><c r="O31" s="154"><v>0</v></c><c r="P31" s="154"><v>0.44201094731538809</v></c><c r="Q31" s="154"><v>0</v></c><c r="R31" s="154"><v>0</v></c><c r="S31" s="154"><v>0</v></c><c r="T31" s="64"><v>0.44201094731538809</v></c><c r="U31" s="64"><v>22.638083559575257</v></c></row><row r="32" spans="1:21" s="21" customFormat="1" ht="30"><c r="A32" s="22"/><c r="B32" s="183" t="str"><f>Translation!A75</f><v>Water supply, sewerage, waste management and remediation activities</v></c><c r="C32" s="154"><v>65.948875953460785</v></c><c r="D32" s="154"><v>0</v></c><c r="E32" s="154"><v>0</v></c><c r="F32" s="64"><v>65.948875953460785</v></c><c r="G32" s="154"><v>0</v></c><c r="H32" s="154"><v>0</v></c><c r="I32" s="154"><v>0</v></c><c r="J32" s="154"><v>0</v></c><c r="K32" s="154"><v>0</v></c><c r="L32" s="154"><v>0</v></c><c r="M32" s="64"><v>0</v></c><c r="N32" s="154"><v>0</v></c><c r="O32" s="154"><v>0</v></c><c r="P32" s="154"><v>0</v></c><c r="Q32" s="154"><v>0</v></c><c r="R32" s="154"><v>0</v></c><c r="S32" s="154"><v>0</v></c><c r="T32" s="64"><v>0</v></c><c r="U32" s="64"><v>65.948875953460785</v></c></row><row r="33" spans="1:21" s="21" customFormat="1" ht="15.75"><c r="A33" s="22"/><c r="B33" s="183" t="str"><f>Translation!A76</f><v>Construction</v></c><c r="C33" s="154"><v>29.976761797027635</v></c><c r="D33" s="154"><v>0</v></c><c r="E33" s="154"><v>0</v></c><c r="F33" s="64"><v>29.976761797027635</v></c><c r="G33" s="154"><v>16.749193062497312</v></c><c r="H33" s="154"><v>17.506348365322534</v></c><c r="I33" s="154"><v>0</v></c><c r="J33" s="154"><v>0</v></c><c r="K33" s="154"><v>0</v></c><c r="L33" s="154"><v>0</v></c><c r="M33" s="64"><v>34.25554142781985</v></c><c r="N33" s="154"><v>0</v></c><c r="O33" s="154"><v>0</v></c><c r="P33" s="154"><v>0</v></c><c r="Q33" s="154"><v>0</v></c><c r="R33" s="154"><v>0</v></c><c r="S33" s="154"><v>0</v></c><c r="T33" s="64"><v>0</v></c><c r="U33" s="64"><v>64.232303224847485</v></c></row><row r="34" spans="1:21" s="21" customFormat="1" ht="15.75"><c r="A34" s="22"/><c r="B34" s="61" t="str"><f>Translation!A77</f><v>TERTIARY SECTOR</v></c><c r="C34" s="234"><v>1836.6932827513529</v></c><c r="D34" s="234"><v>0</v></c><c r="E34" s="234"><v>0</v></c><c r="F34" s="64"><v>1836.6932827513529</v></c><c r="G34" s="234"><v>0</v></c><c r="H34" s="234"><v>374.69666787487085</v></c><c r="I34" s="234"><v>0</v></c><c r="J34" s="234"><v>17.706779999999998</v></c><c r="K34" s="234"><v>0</v></c><c r="L34" s="234"><v>0</v></c><c r="M34" s="64"><v>392.40344787487084</v></c><c r="N34" s="234"><v>0</v></c><c r="O34" s="234"><v>0</v></c><c r="P34" s="234"><v>64.092245694705554</v></c><c r="Q34" s="234"><v>0</v></c><c r="R34" s="234"><v>0</v></c><c r="S34" s="234"><v>9.7583285908889987</v></c><c r="T34" s="64"><v>73.850574285594547</v></c><c r="U34" s="64"><v>2302.9473049118183</v></c></row><row r="35" spans="1:21" s="21" customFormat="1" ht="30"><c r="A35" s="22"/><c r="B35" s="183" t="str"><f>Translation!A78</f><v xml:space="preserve">Wholesale and retail trade; repair of motor vehicles and motorcycles </v></c><c r="C35" s="154"><v>485.63010936118684</v></c><c r="D35" s="154"><v>0</v></c><c r="E35" s="154"><v>0</v></c><c r="F35" s="64"><v>485.63010936118684</v></c><c r="G35" s="154"><v>0</v></c><c r="H35" s="154"><v>58.335799411520199</v></c><c r="I35" s="154"><v>0</v></c><c r="J35" s="154"><v>0</v></c><c r="K35" s="154"><v>0</v></c><c r="L35" s="154"><v>0</v></c><c r="M35" s="64"><v>58.335799411520199</v></c><c r="N35" s="154"><v>0</v></c><c r="O35" s="154"><v>0</v></c><c r="P35" s="154"><v>5.7845225977335852</v></c><c r="Q35" s="154"><v>0</v></c><c r="R35" s="154"><v>0</v></c><c r="S35" s="154"><v>0</v></c><c r="T35" s="64"><v>5.7845225977335852</v></c><c r="U35" s="64"><v>549.75043137044065</v></c></row><row r="36" spans="1:21" s="21" customFormat="1" ht="15.75"><c r="A36" s="22"/><c r="B36" s="183" t="str"><f>Translation!A79</f><v>Accommodation and food service activities</v></c><c r="C36" s="154"><v>878.64428393390381</v></c><c r="D36" s="154"><v>0</v></c><c r="E36" s="154"><v>0</v></c><c r="F36" s="64"><v>878.64428393390381</v></c><c r="G36" s="154"><v>0</v></c><c r="H36" s="154"><v>229.56804432219843</v></c><c r="I36" s="154"><v>0</v></c><c r="J36" s="154"><v>17.706779999999998</v></c><c r="K36" s="154"><v>0</v></c><c r="L36" s="154"><v>0</v></c><c r="M36" s="64"><v>247.27482432219844</v></c><c r="N36" s="154"><v>0</v></c><c r="O36" s="154"><v>0</v></c><c r="P36" s="154"><v>55.277735069587706</v></c><c r="Q36" s="154"><v>0</v></c><c r="R36" s="154"><v>0</v></c><c r="S36" s="154"><v>9.7583285908889987</v></c><c r="T36" s="64"><v>65.0360636604767</v></c><c r="U36" s="64"><v>1190.9551719165788</v></c></row><row r="37" spans="1:21" s="21" customFormat="1" ht="15.75"><c r="A37" s="22"/><c r="B37" s="183" t="str"><f>Translation!A80</f><v>General public administration and social security</v></c><c r="C37" s="154"><v>75.694824117957268</v></c><c r="D37" s="154"><v>0</v></c><c r="E37" s="154"><v>0</v></c><c r="F37" s="64"><v>75.694824117957268</v></c><c r="G37" s="154"><v>0</v></c><c r="H37" s="154"><v>18.10637543459675</v></c><c r="I37" s="154"><v>0</v></c><c r="J37" s="154"><v>0</v></c><c r="K37" s="154"><v>0</v></c><c r="L37" s="154"><v>0</v></c><c r="M37" s="64"><v>18.10637543459675</v></c><c r="N37" s="154"><v>0</v></c><c r="O37" s="154"><v>0</v></c><c r="P37" s="154"><v>0</v></c><c r="Q37" s="154"><v>0</v></c><c r="R37" s="154"><v>0</v></c><c r="S37" s="154"><v>0</v></c><c r="T37" s="64"><v>0</v></c><c r="U37" s="64"><v>93.80119955255401</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43.137100028498153</v></c><c r="D39" s="154"><v>0</v></c><c r="E39" s="154"><v>0</v></c><c r="F39" s="64"><v>43.137100028498153</v></c><c r="G39" s="154"><v>0</v></c><c r="H39" s="154"><v>30.066642318894267</v></c><c r="I39" s="154"><v>0</v></c><c r="J39" s="154"><v>0</v></c><c r="K39" s="154"><v>0</v></c><c r="L39" s="154"><v>0</v></c><c r="M39" s="64"><v>30.066642318894267</v></c><c r="N39" s="154"><v>0</v></c><c r="O39" s="154"><v>0</v></c><c r="P39" s="154"><v>0</v></c><c r="Q39" s="154"><v>0</v></c><c r="R39" s="154"><v>0</v></c><c r="S39" s="154"><v>0</v></c><c r="T39" s="64"><v>0</v></c><c r="U39" s="64"><v>73.203742347392421</v></c></row><row r="40" spans="1:21" s="21" customFormat="1" ht="15.75"><c r="A40" s="22"/><c r="B40" s="183" t="str"><f>Translation!A83</f><v>Human health and social work activities</v></c><c r="C40" s="154"><v>11.382796602506835</v></c><c r="D40" s="154"><v>0</v></c><c r="E40" s="154"><v>0</v></c><c r="F40" s="64"><v>11.382796602506835</v></c><c r="G40" s="154"><v>0</v></c><c r="H40" s="154"><v>8.0629590768648995</v></c><c r="I40" s="154"><v>0</v></c><c r="J40" s="154"><v>0</v></c><c r="K40" s="154"><v>0</v></c><c r="L40" s="154"><v>0</v></c><c r="M40" s="64"><v>8.0629590768648995</v></c><c r="N40" s="154"><v>0</v></c><c r="O40" s="154"><v>0</v></c><c r="P40" s="154"><v>0</v></c><c r="Q40" s="154"><v>0</v></c><c r="R40" s="154"><v>0</v></c><c r="S40" s="154"><v>0</v></c><c r="T40" s="64"><v>0</v></c><c r="U40" s="64"><v>19.445755679371736</v></c></row><row r="41" spans="1:21" s="21" customFormat="1" ht="15.75"><c r="A41" s="22"/><c r="B41" s="183" t="str"><f>Translation!A84</f><v>Other services</v></c><c r="C41" s="154"><v>254.37767633205027</v></c><c r="D41" s="154"><v>0</v></c><c r="E41" s="154"><v>0</v></c><c r="F41" s="64"><v>254.37767633205027</v></c><c r="G41" s="154"><v>0</v></c><c r="H41" s="154"><v>30.556847310796297</v></c><c r="I41" s="154"><v>0</v></c><c r="J41" s="154"><v>0</v></c><c r="K41" s="154"><v>0</v></c><c r="L41" s="154"><v>0</v></c><c r="M41" s="64"><v>30.556847310796297</v></c><c r="N41" s="154"><v>0</v></c><c r="O41" s="154"><v>0</v></c><c r="P41" s="154"><v>3.0299880273842588</v></c><c r="Q41" s="154"><v>0</v></c><c r="R41" s="154"><v>0</v></c><c r="S41" s="154"><v>0</v></c><c r="T41" s="64"><v>3.0299880273842588</v></c><c r="U41" s="64"><v>287.96451167023082</v></c></row><row r="42" spans="1:21" s="21" customFormat="1" ht="15.75"><c r="A42" s="22"/><c r="B42" s="183" t="str"><f>Translation!A85</f><v>Public lighting</v></c><c r="C42" s="154"><v>87.826492375249558</v></c><c r="D42" s="154"><v>0</v></c><c r="E42" s="154"><v>0</v></c><c r="F42" s="64"><v>87.826492375249558</v></c><c r="G42" s="154"><v>0</v></c><c r="H42" s="154"><v>0</v></c><c r="I42" s="154"><v>0</v></c><c r="J42" s="154"><v>0</v></c><c r="K42" s="154"><v>0</v></c><c r="L42" s="154"><v>0</v></c><c r="M42" s="64"><v>0</v></c><c r="N42" s="154"><v>0</v></c><c r="O42" s="154"><v>0</v></c><c r="P42" s="154"><v>0</v></c><c r="Q42" s="154"><v>0</v></c><c r="R42" s="154"><v>0</v></c><c r="S42" s="154"><v>0</v></c><c r="T42" s="64"><v>0</v></c><c r="U42" s="64"><v>87.826492375249558</v></c></row><row r="43" spans="1:21" s="21" customFormat="1" ht="15.75"><c r="A43" s="22"/><c r="B43" s="61" t="str"><f>Translation!A86</f><v>TRANSPORTS</v></c><c r="C43" s="234"><v>0</v></c><c r="D43" s="234"><v>0</v></c><c r="E43" s="234"><v>0</v></c><c r="F43" s="64"><v>0</v></c><c r="G43" s="234"><v>0</v></c><c r="H43" s="234"><v>67.120813926998792</v></c><c r="I43" s="234"><v>138.89288321942055</v></c><c r="J43" s="234"><v>0</v></c><c r="K43" s="234"><v>0</v></c><c r="L43" s="234"><v>0</v></c><c r="M43" s="64"><v>206.01369714641936</v></c><c r="N43" s="234"><v>0</v></c><c r="O43" s="234"><v>0</v></c><c r="P43" s="234"><v>0</v></c><c r="Q43" s="234"><v>0</v></c><c r="R43" s="234"><v>0</v></c><c r="S43" s="234"><v>0</v></c><c r="T43" s="64"><v>0</v></c><c r="U43" s="64"><v>206.01369714641936</v></c></row><row r="44" spans="1:21" s="21" customFormat="1" ht="30"><c r="A44" s="22"/><c r="B44" s="183" t="str"><f>Translation!A87</f><v>Passenger transport by road (public transport, taxi, tourism, transfers, etc.)</v></c><c r="C44" s="154"><v>0</v></c><c r="D44" s="154"><v>0</v></c><c r="E44" s="154"><v>0</v></c><c r="F44" s="64"><v>0</v></c><c r="G44" s="154"><v>0</v></c><c r="H44" s="154"><v>1.1487391066525303</v></c><c r="I44" s="154"><v>0.2648791629417242</v></c><c r="J44" s="154"><v>0</v></c><c r="K44" s="154"><v>0</v></c><c r="L44" s="154"><v>0</v></c><c r="M44" s="64"><v>1.4136182695942545</v></c><c r="N44" s="154"><v>0</v></c><c r="O44" s="154"><v>0</v></c><c r="P44" s="154"><v>0</v></c><c r="Q44" s="154"><v>0</v></c><c r="R44" s="154"><v>0</v></c><c r="S44" s="154"><v>0</v></c><c r="T44" s="64"><v>0</v></c><c r="U44" s="64"><v>1.4136182695942545</v></c></row><row r="45" spans="1:21" s="21" customFormat="1" ht="15.75"><c r="A45" s="22"/><c r="B45" s="183" t="str"><f>Translation!A88</f><v>Freight transport by road and removal services</v></c><c r="C45" s="154"><v>0</v></c><c r="D45" s="154"><v>0</v></c><c r="E45" s="154"><v>0</v></c><c r="F45" s="64"><v>0</v></c><c r="G45" s="154"><v>0</v></c><c r="H45" s="154"><v>39.548572903350077</v></c><c r="I45" s="154"><v>9.1192097714035345</v></c><c r="J45" s="154"><v>0</v></c><c r="K45" s="154"><v>0</v></c><c r="L45" s="154"><v>0</v></c><c r="M45" s="64"><v>48.66778267475361</v></c><c r="N45" s="154"><v>0</v></c><c r="O45" s="154"><v>0</v></c><c r="P45" s="154"><v>0</v></c><c r="Q45" s="154"><v>0</v></c><c r="R45" s="154"><v>0</v></c><c r="S45" s="154"><v>0</v></c><c r="T45" s="64"><v>0</v></c><c r="U45" s="64"><v>48.66778267475361</v></c></row><row r="46" spans="1:21" s="21" customFormat="1" ht="15.75"><c r="A46" s="22"/><c r="B46" s="183" t="str"><f>Translation!A89</f><v>Other fleet for public and private services</v></c><c r="C46" s="154"><v>0</v></c><c r="D46" s="154"><v>0</v></c><c r="E46" s="154"><v>0</v></c><c r="F46" s="64"><v>0</v></c><c r="G46" s="154"><v>0</v></c><c r="H46" s="154"><v>0.29822189580145803</v></c><c r="I46" s="154"><v>2.5807730859142248</v></c><c r="J46" s="154"><v>0</v></c><c r="K46" s="154"><v>0</v></c><c r="L46" s="154"><v>0</v></c><c r="M46" s="64"><v>2.878994981715683</v></c><c r="N46" s="154"><v>0</v></c><c r="O46" s="154"><v>0</v></c><c r="P46" s="154"><v>0</v></c><c r="Q46" s="154"><v>0</v></c><c r="R46" s="154"><v>0</v></c><c r="S46" s="154"><v>0</v></c><c r="T46" s="64"><v>0</v></c><c r="U46" s="64"><v>2.878994981715683</v></c></row><row r="47" spans="1:21" s="21" customFormat="1" ht="15.75"><c r="A47" s="22"/><c r="B47" s="182" t="str"><f>Translation!A90</f><v>Private transports</v></c><c r="C47" s="154"><v>0</v></c><c r="D47" s="154"><v>0</v></c><c r="E47" s="154"><v>0</v></c><c r="F47" s="64"><v>0</v></c><c r="G47" s="154"><v>0</v></c><c r="H47" s="154"><v>26.125280021194726</v></c><c r="I47" s="154"><v>126.92802119916107</v></c><c r="J47" s="154"><v>0</v></c><c r="K47" s="154"><v>0</v></c><c r="L47" s="154"><v>0</v></c><c r="M47" s="64"><v>153.05330122035579</v></c><c r="N47" s="154"><v>0</v></c><c r="O47" s="154"><v>0</v></c><c r="P47" s="154"><v>0</v></c><c r="Q47" s="154"><v>0</v></c><c r="R47" s="154"><v>0</v></c><c r="S47" s="154"><v>0</v></c><c r="T47" s="64"><v>0</v></c><c r="U47" s="64"><v>153.05330122035579</v></c></row><row r="48" spans="1:21" s="21" customFormat="1" ht="15.75"><c r="A48" s="22"/><c r="B48" s="73" t="str"><f>Translation!A118</f><v>TOTAL FOR INTERNAL MARKET</v></c><c r="C48" s="149"><v>3210.401401177106</v></c><c r="D48" s="149"><v>0</v></c><c r="E48" s="149"><v>0</v></c><c r="F48" s="64"><v>3210.401401177106</v></c><c r="G48" s="65"><v>22.332257416663083</v></c><c r="H48" s="65"><v>1919.9697727792943</v></c><c r="I48" s="65"><v>138.89288321942055</v></c><c r="J48" s="65"><v>211.45181391064403</v></c><c r="K48" s="65"><v>0</v></c><c r="L48" s="65"><v>0</v></c><c r="M48" s="64"><v>2292.6467273260218</v></c><c r="N48" s="65"><v>0</v></c><c r="O48" s="65"><v>0</v></c><c r="P48" s="65"><v>229.54743749865958</v></c><c r="Q48" s="65"><v>0</v></c><c r="R48" s="65"><v>0</v></c><c r="S48" s="65"><v>430.26147107374896</v></c><c r="T48" s="64"><v>659.80890857240854</v></c><c r="U48" s="64"><v>6162.857037075536</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337.09214712359619</v></c><c r="D59" s="235"><v>3033.8293241123652</v></c><c r="E59" s="235"><v>0</v></c><c r="F59" s="235"><v>0</v></c><c r="G59" s="235"><v>0</v></c><c r="H59" s="235"><v>0</v></c><c r="I59" s="59"><v>3370.9214712359612</v></c><c r="J59" s="235"><v>0</v></c><c r="K59" s="235"><v>0</v></c><c r="L59" s="235"><v>0</v></c><c r="M59" s="235"><v>0</v></c><c r="N59" s="235"><v>0</v></c><c r="O59" s="235"><v>0</v></c><c r="P59" s="235"><v>0</v></c><c r="Q59" s="235"/><c r="R59" s="59"><v>0</v></c><c r="S59" s="59"><v>3370.9214712359612</v></c><c r="T59" s="235"><v>0</v></c><c r="U59" s="235"><v>0</v></c><c r="V59" s="59"><v>0</v></c><c r="W59" s="235"><v>0</v></c><c r="X59" s="235"><v>0</v></c><c r="Y59" s="235"><v>0</v></c><c r="Z59" s="235"><v>0</v></c><c r="AA59" s="186"><v>0</v></c><c r="AB59" s="59"><v>0</v></c><c r="AC59" s="64"><v>3370.9214712359612</v></c><c r="AD59" s="187"><v>160.52007005885525</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337.09214712359619</v></c><c r="D62" s="53"><f t="shared" si="0"/><v>3033.8293241123652</v></c><c r="E62" s="53"><f t="shared" si="0"/><v>0</v></c><c r="F62" s="53"><f t="shared" si="0"/><v>0</v></c><c r="G62" s="53"><f t="shared" si="0"/><v>0</v></c><c r="H62" s="53"><f t="shared" si="0"/><v>0</v></c><c r="I62" s="53"><f t="shared" si="0"/><v>3370.9214712359612</v></c><c r="J62" s="53"><f t="shared" si="0"/><v>0</v></c><c r="K62" s="53"><f t="shared" si="0"/><v>0</v></c><c r="L62" s="53"><f t="shared" si="0"/><v>0</v></c><c r="M62" s="53"><f t="shared" si="0"/><v>0</v></c><c r="N62" s="53"><f t="shared" si="0"/><v>0</v></c><c r="O62" s="53"><f t="shared" si="0"/><v>0</v></c><c r="P62" s="53"><f t="shared" si="0"/><v>0</v></c><c r="Q62" s="53"><f t="shared" si="0"/><v>0</v></c><c r="R62" s="53"><f t="shared" si="0"/><v>0</v></c><c r="S62" s="53"><f t="shared" si="0"/><v>3370.9214712359612</v></c><c r="T62" s="53"><f t="shared" si="0"/><v>0</v></c><c r="U62" s="53"><f t="shared" si="0"/><v>0</v></c><c r="V62" s="53"><f t="shared" si="0"/><v>0</v></c><c r="W62" s="53"><f t="shared" si="0"/><v>0</v></c><c r="X62" s="53"><f t="shared" si="0"/><v>0</v></c><c r="Y62" s="53"><f t="shared" si="0"/><v>0</v></c><c r="Z62" s="53"><f t="shared" si="0"/><v>0</v></c><c r="AA62" s="53"><f t="shared" si="0"/><v>0</v></c><c r="AB62" s="53"><f t="shared" si="0"/><v>0</v></c><c r="AC62" s="53"><f t="shared" si="0"/><v>3370.9214712359612</v></c><c r="AD62" s="53"><f t="shared" si="0"/><v>160.52007005885525</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963.12042035313209</v></c><c r="D69" s="235"><v>8668.0837831781864</v></c><c r="E69" s="235"><v>0</v></c><c r="F69" s="235"><v>0</v></c><c r="G69" s="235"><v>0</v></c><c r="H69" s="235"><v>0</v></c><c r="I69" s="59"><v>9631.2042035313189</v></c><c r="J69" s="185"><v>0</v></c><c r="K69" s="185"><v>0</v></c><c r="L69" s="185"><v>0</v></c><c r="M69" s="185"><v>0</v></c><c r="N69" s="185"><v>0</v></c><c r="O69" s="235"><v>0</v></c><c r="P69" s="185"><v>0</v></c><c r="Q69" s="185"/><c r="R69" s="59"><v>0</v></c><c r="S69" s="59"><v>9631.2042035313189</v></c><c r="T69" s="71"><v>6260.2827322953581</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963.12042035313209</v></c><c r="D72" s="53"><f t="shared" si="1"/><v>8668.0837831781864</v></c><c r="E72" s="53"><f t="shared" si="1"/><v>0</v></c><c r="F72" s="53"><f t="shared" si="1"/><v>0</v></c><c r="G72" s="53"><f t="shared" si="1"/><v>0</v></c><c r="H72" s="53"><f t="shared" si="1"/><v>0</v></c><c r="I72" s="53"><f t="shared" si="1"/><v>9631.2042035313189</v></c><c r="J72" s="53"><f t="shared" si="1"/><v>0</v></c><c r="K72" s="53"><f t="shared" si="1"/><v>0</v></c><c r="L72" s="53"><f t="shared" si="1"/><v>0</v></c><c r="M72" s="53"><f t="shared" si="1"/><v>0</v></c><c r="N72" s="53"><f t="shared" si="1"/><v>0</v></c><c r="O72" s="53"><f t="shared" si="1"/><v>0</v></c><c r="P72" s="53"><f t="shared" si="1"/><v>0</v></c><c r="Q72" s="53"><f t="shared" si="1"/><v>0</v></c><c r="R72" s="53"><f t="shared" si="1"/><v>0</v></c><c r="S72" s="53"><f t="shared" si="1"/><v>9631.2042035313189</v></c><c r="T72" s="71"><f>S72-AC62+AB62</f><v>6260.2827322953581</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985.45267776979517</v></c><c r="D79" s="186"><f t="shared" si="2"/><v>10588.05355595748</v></c><c r="E79" s="186"><f t="shared" si="2"/><v>138.89288321942055</v></c><c r="F79" s="186"><f t="shared" si="2"/><v>211.45181391064403</v></c><c r="G79" s="186"><f t="shared" si="2"/><v>0</v></c><c r="H79" s="186"><f t="shared" si="2"/><v>0</v></c><c r="I79" s="53"><f>SUM(C79:H79)</f><v>11923.850930857339</v></c><c r="J79" s="186"><f t="shared" ref="J79:O79" si="3">N48+J72</f><v>0</v></c><c r="K79" s="186"><f t="shared" si="3"/><v>0</v></c><c r="L79" s="186"><f t="shared" si="3"/><v>229.54743749865958</v></c><c r="M79" s="186"><f t="shared" si="3"/><v>0</v></c><c r="N79" s="186"><f t="shared" si="3"/><v>0</v></c><c r="O79" s="186"><f t="shared" si="3"/><v>430.26147107374896</v></c><c r="P79" s="186"><f>P72</f><v>0</v></c><c r="Q79" s="186"><f>Q72</f><v>0</v></c><c r="R79" s="53"><f>SUM(J79:Q79)</f><v>659.80890857240854</v></c><c r="S79" s="186"><f>Y62</f><v>0</v></c><c r="T79" s="186"><f>Z62</f><v>0</v></c><c r="U79" s="186"><f>$C$49+$C$50+$C$51</f><v>0</v></c><c r="V79" s="53"><f>S79-T79-U79</f><v>0</v></c><c r="W79" s="186"><f>$D$49+$D$50+$D$51</f><v>0</v></c><c r="X79" s="186"><f>$E$49+$E$50+$E$51</f><v>0</v></c><c r="Y79" s="53"><f>I79+R79+V79-W79-X79</f><v>12583.659839429747</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0.35</v></c><c r="D86" s="188"><f t="shared" si="4"/><v>0.35</v></c><c r="E86" s="188" t="str"><f t="shared" si="4"/><v>-</v></c><c r="F86" s="188" t="str"><f t="shared" si="4"/><v>-</v></c><c r="G86" s="188" t="str"><f t="shared" si="4"/><v>-</v></c><c r="H86" s="188" t="str"><f t="shared" si="4"/><v>-</v></c><c r="I86" s="67"><f t="shared" si="4"/><v>0.35</v></c><c r="J86" s="188" t="str"><f t="shared" si="4"/><v>-</v></c><c r="K86" s="188" t="str"><f t="shared" si="4"/><v>-</v></c><c r="L86" s="188" t="str"><f t="shared" si="4"/><v>-</v></c><c r="M86" s="188" t="str"><f t="shared" si="4"/><v>-</v></c><c r="N86" s="188" t="str"><f t="shared" si="4"/><v>-</v></c><c r="O86" s="188" t="str"><f t="shared" si="4"/><v>-</v></c><c r="P86" s="188" t="str"><f t="shared" si="4"/><v>-</v></c><c r="Q86" s="188" t="s"><v>522</v></c><c r="R86" s="67" t="str"><f t="shared" ref="R86:S88" si="5">IF(R69&gt;0,R59/R69,"-")</f><v>-</v></c><c r="S86" s="67"><f t="shared" si="5"/><v>0.35</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977.18525636288712</v></c><c r="D95" s="64"><f>SUM(D96:D104)</f><v>0</v></c><c r="E95" s="64"><f>SUM(E96:E104)</f><v>0</v></c><c r="F95" s="64"><f t="shared" ref="F95:F126" si="8">SUM(C95:E95)</f><v>977.18525636288712</v></c><c r="G95" s="64"><f t="shared" ref="G95:L95" si="9">SUM(G96:G104)</f><v>0</v></c><c r="H95" s="64"><f t="shared" si="9"/><v>385.85842091097845</v></c><c r="I95" s="64"><f t="shared" si="9"/><v>0</v></c><c r="J95" s="64"><f t="shared" si="9"/><v>46.310334969599992</v></c><c r="K95" s="64"><f t="shared" si="9"/><v>0</v></c><c r="L95" s="64"><f t="shared" si="9"/><v>0</v></c><c r="M95" s="64"><f t="shared" ref="M95:M126" si="10">SUM(G95:L95)</f><v>432.16875588057843</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1409.3540122434656</v></c></row><row r="96" spans="1:32" s="21" customFormat="1" ht="15.75"><c r="A96" s="22"/><c r="B96" s="182" t="str"><f>Translation!A61</f><v>Hot water</v></c><c r="C96" s="185"><f t="shared" ref="C96:C104" si="14">IF(AND(C$48&gt;0,($S$133+$V$143)&gt;0), ($S$133+$V$143)/C$48,0)*C18</f><v>157.35656926489062</v></c><c r="D96" s="185"><f t="shared" ref="D96:D104" si="15">IF(AND(D$48&gt;0,$S$134&gt;0), ($S$134)/D$48,0)*D18</f><v>0</v></c><c r="E96" s="185"><f t="shared" ref="E96:E104" si="16">IF(AND(E$48&gt;0,$S$135&gt;0), ($S$135)/E$48,0)*E18</f><v>0</v></c><c r="F96" s="64"><f t="shared" si="8"/><v>157.35656926489062</v></c><c r="G96" s="185"><f>'CO2 factors'!C$7*G18</f><v>0</v></c><c r="H96" s="185"><f>'CO2 factors'!D$7*H18</f><v>42.589901979098428</v></c><c r="I96" s="185"><f>'CO2 factors'!E$7*I18</f><v>0</v></c><c r="J96" s="185"><f>'CO2 factors'!F$7*J18</f><v>0</v></c><c r="K96" s="185"><f>'CO2 factors'!G$7*K18</f><v>0</v></c><c r="L96" s="185"><f>'CO2 factors'!H$7*L18</f><v>0</v></c><c r="M96" s="64"><f t="shared" si="10"/><v>42.589901979098428</v></c><c r="N96" s="185"><f>'CO2 factors'!J$7*N18</f><v>0</v></c><c r="O96" s="185"><f>'CO2 factors'!K$7*O18</f><v>0</v></c><c r="P96" s="185"><f>'CO2 factors'!L$7*P18</f><v>0</v></c><c r="Q96" s="185"><f>'CO2 factors'!M$7*Q18</f><v>0</v></c><c r="R96" s="185"><f>'CO2 factors'!N$7*R18</f><v>0</v></c><c r="S96" s="185"><f>'CO2 factors'!O$7*S18</f><v>0</v></c><c r="T96" s="64"><f t="shared" si="12"/><v>0</v></c><c r="U96" s="64"><f t="shared" si="13"/><v>199.94647124398904</v></c></row><row r="97" spans="1:21" s="21" customFormat="1" ht="15.75"><c r="A97" s="22"/><c r="B97" s="182" t="str"><f>Translation!A62</f><v>Heating and cooling</v></c><c r="C97" s="185"><f t="shared" si="14"/><v>237.50037278056752</v></c><c r="D97" s="185"><f t="shared" si="15"/><v>0</v></c><c r="E97" s="185"><f t="shared" si="16"/><v>0</v></c><c r="F97" s="64"><f t="shared" si="8"/><v>237.50037278056752</v></c><c r="G97" s="185"><f>'CO2 factors'!C$7*G19</f><v>0</v></c><c r="H97" s="185"><f>'CO2 factors'!D$7*H19</f><v>343.26851893188001</v></c><c r="I97" s="185"><f>'CO2 factors'!E$7*I19</f><v>0</v></c><c r="J97" s="185"><f>'CO2 factors'!F$7*J19</f><v>26.075152569599997</v></c><c r="K97" s="185"><f>'CO2 factors'!G$7*K19</f><v>0</v></c><c r="L97" s="185"><f>'CO2 factors'!H$7*L19</f><v>0</v></c><c r="M97" s="64"><f t="shared" si="10"/><v>369.34367150148</v></c><c r="N97" s="185"><f>'CO2 factors'!J$7*N19</f><v>0</v></c><c r="O97" s="185"><f>'CO2 factors'!K$7*O19</f><v>0</v></c><c r="P97" s="185"><f>'CO2 factors'!L$7*P19</f><v>0</v></c><c r="Q97" s="185"><f>'CO2 factors'!M$7*Q19</f><v>0</v></c><c r="R97" s="185"><f>'CO2 factors'!N$7*R19</f><v>0</v></c><c r="S97" s="185"><f>'CO2 factors'!O$7*S19</f><v>0</v></c><c r="T97" s="64"><f t="shared" si="12"/><v>0</v></c><c r="U97" s="64"><f t="shared" si="13"/><v>606.84404428204755</v></c></row><row r="98" spans="1:21" s="21" customFormat="1" ht="15.75"><c r="A98" s="22"/><c r="B98" s="182" t="str"><f>Translation!A63</f><v>Lighting</v></c><c r="C98" s="185"><f t="shared" si="14"/><v>161.78827405502884</v></c><c r="D98" s="185"><f t="shared" si="15"/><v>0</v></c><c r="E98" s="185"><f t="shared" si="16"/><v>0</v></c><c r="F98" s="64"><f t="shared" si="8"/><v>161.78827405502884</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161.78827405502884</v></c></row><row r="99" spans="1:21" s="21" customFormat="1" ht="15.75"><c r="A99" s="22"/><c r="B99" s="182" t="str"><f>Translation!A64</f><v>Cooking</v></c><c r="C99" s="185"><f t="shared" si="14"/><v>113.06408166000001</v></c><c r="D99" s="185"><f t="shared" si="15"/><v>0</v></c><c r="E99" s="185"><f t="shared" si="16"/><v>0</v></c><c r="F99" s="64"><f t="shared" si="8"/><v>113.06408166000001</v></c><c r="G99" s="185"><f>'CO2 factors'!C$7*G21</f><v>0</v></c><c r="H99" s="185"><f>'CO2 factors'!D$7*H21</f><v>0</v></c><c r="I99" s="185"><f>'CO2 factors'!E$7*I21</f><v>0</v></c><c r="J99" s="185"><f>'CO2 factors'!F$7*J21</f><v>20.235182399999999</v></c><c r="K99" s="185"><f>'CO2 factors'!G$7*K21</f><v>0</v></c><c r="L99" s="185"><f>'CO2 factors'!H$7*L21</f><v>0</v></c><c r="M99" s="64"><f t="shared" si="10"/><v>20.235182399999999</v></c><c r="N99" s="185"><f>'CO2 factors'!J$7*N21</f><v>0</v></c><c r="O99" s="185"><f>'CO2 factors'!K$7*O21</f><v>0</v></c><c r="P99" s="185"><f>'CO2 factors'!L$7*P21</f><v>0</v></c><c r="Q99" s="185"><f>'CO2 factors'!M$7*Q21</f><v>0</v></c><c r="R99" s="185"><f>'CO2 factors'!N$7*R21</f><v>0</v></c><c r="S99" s="185"><f>'CO2 factors'!O$7*S21</f><v>0</v></c><c r="T99" s="64"><f t="shared" si="12"/><v>0</v></c><c r="U99" s="64"><f t="shared" si="13"/><v>133.29926406000001</v></c></row><row r="100" spans="1:21" s="21" customFormat="1" ht="15.75"><c r="A100" s="22"/><c r="B100" s="182" t="str"><f>Translation!A65</f><v>Refrigerator and freezers</v></c><c r="C100" s="185"><f t="shared" si="14"/><v>158.68643040000003</v></c><c r="D100" s="185"><f t="shared" si="15"/><v>0</v></c><c r="E100" s="185"><f t="shared" si="16"/><v>0</v></c><c r="F100" s="64"><f t="shared" si="8"/><v>158.68643040000003</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158.68643040000003</v></c></row><row r="101" spans="1:21" s="21" customFormat="1" ht="15.75"><c r="A101" s="22"/><c r="B101" s="182" t="str"><f>Translation!A66</f><v>Laundry machines and dryers</v></c><c r="C101" s="185"><f t="shared" si="14"/><v>9.6578820000000007</v></c><c r="D101" s="185"><f t="shared" si="15"/><v>0</v></c><c r="E101" s="185"><f t="shared" si="16"/><v>0</v></c><c r="F101" s="64"><f t="shared" si="8"/><v>9.6578820000000007</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9.6578820000000007</v></c></row><row r="102" spans="1:21" s="21" customFormat="1" ht="15.75"><c r="A102" s="22"/><c r="B102" s="182" t="str"><f>Translation!A67</f><v>Dish washing</v></c><c r="C102" s="185"><f t="shared" si="14"/><v>13.521034800000001</v></c><c r="D102" s="185"><f t="shared" si="15"/><v>0</v></c><c r="E102" s="185"><f t="shared" si="16"/><v>0</v></c><c r="F102" s="64"><f t="shared" si="8"/><v>13.521034800000001</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13.521034800000001</v></c></row><row r="103" spans="1:21" s="21" customFormat="1" ht="15.75"><c r="A103" s="22"/><c r="B103" s="182" t="str"><f>Translation!A68</f><v>Tv sets</v></c><c r="C103" s="185"><f t="shared" si="14"/><v>12.562675740000001</v></c><c r="D103" s="185"><f t="shared" si="15"/><v>0</v></c><c r="E103" s="185"><f t="shared" si="16"/><v>0</v></c><c r="F103" s="64"><f t="shared" si="8"/><v>12.562675740000001</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12.562675740000001</v></c></row><row r="104" spans="1:21" s="21" customFormat="1" ht="15.75"><c r="A104" s="22"/><c r="B104" s="182" t="str"><f>Translation!A69</f><v>Other electric appliances</v></c><c r="C104" s="185"><f t="shared" si="14"/><v>113.04793566239995</v></c><c r="D104" s="185"><f t="shared" si="15"/><v>0</v></c><c r="E104" s="185"><f t="shared" si="16"/><v>0</v></c><c r="F104" s="64"><f t="shared" si="8"/><v>113.04793566239995</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113.04793566239995</v></c></row><row r="105" spans="1:21" s="21" customFormat="1" ht="15.75"><c r="A105" s="22"/><c r="B105" s="66" t="str"><f>Translation!A70</f><v>PRIMARY SECTOR</v></c><c r="C105" s="64"><f>SUM(C106:C107)</f><v>42.878760074468332</v></c><c r="D105" s="64"><f>SUM(D106:D107)</f><v>0</v></c><c r="E105" s="64"><f>SUM(E106:E107)</f><v>0</v></c><c r="F105" s="64"><f t="shared" si="8"/><v>42.878760074468332</v></c><c r="G105" s="64"><f t="shared" ref="G105:L105" si="17">SUM(G106:G107)</f><v>0</v></c><c r="H105" s="64"><f t="shared" si="17"/><v>2.5759807619392041</v></c><c r="I105" s="64"><f t="shared" si="17"/><v>0</v></c><c r="J105" s="64"><f t="shared" si="17"/><v>0</v></c><c r="K105" s="64"><f t="shared" si="17"/><v>0</v></c><c r="L105" s="64"><f t="shared" si="17"/><v>0</v></c><c r="M105" s="64"><f t="shared" si="10"/><v>2.5759807619392041</v></c><c r="N105" s="64"><f t="shared" ref="N105:S105" si="18">SUM(N106:N107)</f><v>0</v></c><c r="O105" s="64"><f t="shared" si="18"/><v>0</v></c><c r="P105" s="64"><f t="shared" si="18"/><v>0</v></c><c r="Q105" s="64"><f t="shared" si="18"/><v>0</v></c><c r="R105" s="64"><f t="shared" si="18"/><v>0</v></c><c r="S105" s="64"><f t="shared" si="18"/><v>0</v></c><c r="T105" s="64"><f t="shared" si="12"/><v>0</v></c><c r="U105" s="64"><f t="shared" si="13"/><v>45.454740836407538</v></c></row><row r="106" spans="1:21" s="21" customFormat="1" ht="15.75"><c r="A106" s="22"/><c r="B106" s="183" t="str"><f>Translation!A71</f><v>Agriculture, forestry and fishing</v></c><c r="C106" s="185"><f>IF(AND(C$48&gt;0,($S$133+$V$143)&gt;0), ($S$133+$V$143)/C$48,0)*C28</f><v>42.878760074468332</v></c><c r="D106" s="185"><f>IF(AND(D$48&gt;0,$S$134&gt;0), ($S$134)/D$48,0)*D28</f><v>0</v></c><c r="E106" s="185"><f>IF(AND(E$48&gt;0,$S$135&gt;0), ($S$135)/E$48,0)*E28</f><v>0</v></c><c r="F106" s="64"><f t="shared" si="8"/><v>42.878760074468332</v></c><c r="G106" s="185"><f>'CO2 factors'!C$7*G28</f><v>0</v></c><c r="H106" s="185"><f>'CO2 factors'!D$7*H28</f><v>2.5759807619392041</v></c><c r="I106" s="185"><f>'CO2 factors'!E$7*I28</f><v>0</v></c><c r="J106" s="185"><f>'CO2 factors'!F$7*J28</f><v>0</v></c><c r="K106" s="185"><f>'CO2 factors'!G$7*K28</f><v>0</v></c><c r="L106" s="185"><f>'CO2 factors'!H$7*L28</f><v>0</v></c><c r="M106" s="64"><f t="shared" si="10"/><v>2.5759807619392041</v></c><c r="N106" s="185"><f>'CO2 factors'!J$7*N28</f><v>0</v></c><c r="O106" s="185"><f>'CO2 factors'!K$7*O28</f><v>0</v></c><c r="P106" s="185"><f>'CO2 factors'!L$7*P28</f><v>0</v></c><c r="Q106" s="185"><f>'CO2 factors'!M$7*Q28</f><v>0</v></c><c r="R106" s="185"><f>'CO2 factors'!N$7*R28</f><v>0</v></c><c r="S106" s="185"><f>'CO2 factors'!O$7*S28</f><v>0</v></c><c r="T106" s="64"><f t="shared" si="12"/><v>0</v></c><c r="U106" s="64"><f t="shared" si="13"/><v>45.454740836407538</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85.221535648005812</v></c><c r="D108" s="64"><f>SUM(D109:D111)</f><v>0</v></c><c r="E108" s="64"><f>SUM(E109:E111)</f><v>0</v></c><c r="F108" s="64"><f t="shared" si="8"/><v>85.221535648005812</v></c><c r="G108" s="64"><f t="shared" ref="G108:L108" si="19">SUM(G109:G111)</f><v>6.2306998192490006</v></c><c r="H108" s="64"><f t="shared" si="19"/><v>6.2322600180548227</v></c><c r="I108" s="64"><f t="shared" si="19"/><v>0</v></c><c r="J108" s="64"><f t="shared" si="19"/><v>0.18847316895457061</v></c><c r="K108" s="64"><f t="shared" si="19"/><v>0</v></c><c r="L108" s="64"><f t="shared" si="19"/><v>0</v></c><c r="M108" s="64"><f t="shared" si="10"/><v>12.651433006258396</v></c><c r="N108" s="64"><f t="shared" ref="N108:S108" si="20">SUM(N109:N111)</f><v>0</v></c><c r="O108" s="64"><f t="shared" si="20"/><v>0</v></c><c r="P108" s="64"><f t="shared" si="20"/><v>0</v></c><c r="Q108" s="64"><f t="shared" si="20"/><v>0</v></c><c r="R108" s="64"><f t="shared" si="20"/><v>0</v></c><c r="S108" s="64"><f t="shared" si="20"/><v>0</v></c><c r="T108" s="64"><f t="shared" si="12"/><v>0</v></c><c r="U108" s="64"><f t="shared" si="13"/><v>97.872968654264213</v></c></row><row r="109" spans="1:21" s="21" customFormat="1" ht="15.75"><c r="A109" s="22"/><c r="B109" s="183" t="str"><f>Translation!A74</f><v>Manufacturing</v></c><c r="C109" s="185"><f>IF(AND(C$48&gt;0,($S$133+$V$143)&gt;0), ($S$133+$V$143)/C$48,0)*C31</f><v>8.0397675139628113</v></c><c r="D109" s="185"><f>IF(AND(D$48&gt;0,$S$134&gt;0), ($S$134)/D$48,0)*D31</f><v>0</v></c><c r="E109" s="185"><f>IF(AND(E$48&gt;0,$S$135&gt;0), ($S$135)/E$48,0)*E31</f><v>0</v></c><c r="F109" s="64"><f t="shared" si="8"/><v>8.0397675139628113</v></c><c r="G109" s="185"><f>'CO2 factors'!C$7*G31</f><v>1.5576749548122502</v></c><c r="H109" s="185"><f>'CO2 factors'!D$7*H31</f><v>1.5580650045137057</v></c><c r="I109" s="185"><f>'CO2 factors'!E$7*I31</f><v>0</v></c><c r="J109" s="185"><f>'CO2 factors'!F$7*J31</f><v>0.18847316895457061</v></c><c r="K109" s="185"><f>'CO2 factors'!G$7*K31</f><v>0</v></c><c r="L109" s="185"><f>'CO2 factors'!H$7*L31</f><v>0</v></c><c r="M109" s="64"><f t="shared" si="10"/><v>3.3042131282805265</v></c><c r="N109" s="185"><f>'CO2 factors'!J$7*N31</f><v>0</v></c><c r="O109" s="185"><f>'CO2 factors'!K$7*O31</f><v>0</v></c><c r="P109" s="185"><f>'CO2 factors'!L$7*P31</f><v>0</v></c><c r="Q109" s="185"><f>'CO2 factors'!M$7*Q31</f><v>0</v></c><c r="R109" s="185"><f>'CO2 factors'!N$7*R31</f><v>0</v></c><c r="S109" s="185"><f>'CO2 factors'!O$7*S31</f><v>0</v></c><c r="T109" s="64"><f t="shared" si="12"/><v>0</v></c><c r="U109" s="64"><f t="shared" si="13"/><v>11.343980642243338</v></c></row><row r="110" spans="1:21" s="21" customFormat="1" ht="30"><c r="A110" s="22"/><c r="B110" s="183" t="str"><f>Translation!A75</f><v>Water supply, sewerage, waste management and remediation activities</v></c><c r="C110" s="185"><f>IF(AND(C$48&gt;0,($S$133+$V$143)&gt;0), ($S$133+$V$143)/C$48,0)*C32</f><v>53.062465592154552</v></c><c r="D110" s="185"><f>IF(AND(D$48&gt;0,$S$134&gt;0), ($S$134)/D$48,0)*D32</f><v>0</v></c><c r="E110" s="185"><f>IF(AND(E$48&gt;0,$S$135&gt;0), ($S$135)/E$48,0)*E32</f><v>0</v></c><c r="F110" s="64"><f t="shared" si="8"/><v>53.062465592154552</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53.062465592154552</v></c></row><row r="111" spans="1:21" s="21" customFormat="1" ht="15.75"><c r="A111" s="22"/><c r="B111" s="183" t="str"><f>Translation!A76</f><v>Construction</v></c><c r="C111" s="185"><f>IF(AND(C$48&gt;0,($S$133+$V$143)&gt;0), ($S$133+$V$143)/C$48,0)*C33</f><v>24.119302541888437</v></c><c r="D111" s="185"><f>IF(AND(D$48&gt;0,$S$134&gt;0), ($S$134)/D$48,0)*D33</f><v>0</v></c><c r="E111" s="185"><f>IF(AND(E$48&gt;0,$S$135&gt;0), ($S$135)/E$48,0)*E33</f><v>0</v></c><c r="F111" s="64"><f t="shared" si="8"/><v>24.119302541888437</v></c><c r="G111" s="75"><f>'CO2 factors'!C$7*G33</f><v>4.6730248644367505</v></c><c r="H111" s="75"><f>'CO2 factors'!D$7*H33</f><v>4.6741950135411168</v></c><c r="I111" s="75"><f>'CO2 factors'!E$7*I33</f><v>0</v></c><c r="J111" s="75"><f>'CO2 factors'!F$7*J33</f><v>0</v></c><c r="K111" s="75"><f>'CO2 factors'!G$7*K33</f><v>0</v></c><c r="L111" s="75"><f>'CO2 factors'!H$7*L33</f><v>0</v></c><c r="M111" s="64"><f t="shared" si="10"/><v>9.3472198779778672</v></c><c r="N111" s="75"><f>'CO2 factors'!J$7*N33</f><v>0</v></c><c r="O111" s="75"><f>'CO2 factors'!K$7*O33</f><v>0</v></c><c r="P111" s="75"><f>'CO2 factors'!L$7*P33</f><v>0</v></c><c r="Q111" s="75"><f>'CO2 factors'!M$7*Q33</f><v>0</v></c><c r="R111" s="75"><f>'CO2 factors'!N$7*R33</f><v>0</v></c><c r="S111" s="75"><f>'CO2 factors'!O$7*S33</f><v>0</v></c><c r="T111" s="64"><f t="shared" si="12"/><v>0</v></c><c r="U111" s="64"><f t="shared" si="13"/><v>33.466522419866308</v></c></row><row r="112" spans="1:21" s="21" customFormat="1" ht="15.75"><c r="A112" s="22"/><c r="B112" s="61" t="str"><f>Translation!A77</f><v>TERTIARY SECTOR</v></c><c r="C112" s="64"><f>SUM(C113:C120)</f><v>1477.8034153017386</v></c><c r="D112" s="64"><f>SUM(D113:D120)</f><v>0</v></c><c r="E112" s="64"><f>SUM(E113:E120)</f><v>0</v></c><c r="F112" s="64"><f t="shared" si="8"/><v>1477.8034153017386</v></c><c r="G112" s="64"><f t="shared" ref="G112:L112" si="21">SUM(G113:G120)</f><v>0</v></c><c r="H112" s="64"><f t="shared" si="21"/><v>100.04401032259051</v></c><c r="I112" s="64"><f t="shared" si="21"/><v>0</v></c><c r="J112" s="64"><f t="shared" si="21"/><v>4.249627199999999</v></c><c r="K112" s="64"><f t="shared" si="21"/><v>0</v></c><c r="L112" s="64"><f t="shared" si="21"/><v>0</v></c><c r="M112" s="64"><f t="shared" si="10"/><v>104.2936375225905</v></c><c r="N112" s="64"><f t="shared" ref="N112:S112" si="22">SUM(N113:N120)</f><v>0</v></c><c r="O112" s="64"><f t="shared" si="22"/><v>0</v></c><c r="P112" s="64"><f t="shared" si="22"/><v>0</v></c><c r="Q112" s="64"><f t="shared" si="22"/><v>0</v></c><c r="R112" s="64"><f t="shared" si="22"/><v>0</v></c><c r="S112" s="64"><f t="shared" si="22"/><v>0</v></c><c r="T112" s="64"><f t="shared" si="12"/><v>0</v></c><c r="U112" s="64"><f t="shared" si="13"/><v>1582.097052824329</v></c></row><row r="113" spans="1:23" s="21" customFormat="1" ht="30"><c r="A113" s="22"/><c r="B113" s="183" t="str"><f>Translation!A78</f><v xml:space="preserve">Wholesale and retail trade; repair of motor vehicles and motorcycles </v></c><c r="C113" s="185"><f t="shared" ref="C113:C120" si="23">IF(AND(C$48&gt;0,($S$133+$V$143)&gt;0), ($S$133+$V$143)/C$48,0)*C35</f><v>390.73798599201098</v></c><c r="D113" s="185"><f t="shared" ref="D113:D120" si="24">IF(AND(D$48&gt;0,$S$134&gt;0), ($S$134)/D$48,0)*D35</f><v>0</v></c><c r="E113" s="185"><f t="shared" ref="E113:E120" si="25">IF(AND(E$48&gt;0,$S$135&gt;0), ($S$135)/E$48,0)*E35</f><v>0</v></c><c r="F113" s="64"><f t="shared" si="8"/><v>390.73798599201098</v></c><c r="G113" s="185"><f>'CO2 factors'!C$7*G35</f><v>0</v></c><c r="H113" s="185"><f>'CO2 factors'!D$7*H35</f><v>15.575658442875895</v></c><c r="I113" s="185"><f>'CO2 factors'!E$7*I35</f><v>0</v></c><c r="J113" s="185"><f>'CO2 factors'!F$7*J35</f><v>0</v></c><c r="K113" s="185"><f>'CO2 factors'!G$7*K35</f><v>0</v></c><c r="L113" s="185"><f>'CO2 factors'!H$7*L35</f><v>0</v></c><c r="M113" s="64"><f t="shared" si="10"/><v>15.575658442875895</v></c><c r="N113" s="185"><f>'CO2 factors'!J$7*N35</f><v>0</v></c><c r="O113" s="185"><f>'CO2 factors'!K$7*O35</f><v>0</v></c><c r="P113" s="185"><f>'CO2 factors'!L$7*P35</f><v>0</v></c><c r="Q113" s="185"><f>'CO2 factors'!M$7*Q35</f><v>0</v></c><c r="R113" s="185"><f>'CO2 factors'!N$7*R35</f><v>0</v></c><c r="S113" s="185"><f>'CO2 factors'!O$7*S35</f><v>0</v></c><c r="T113" s="64"><f t="shared" si="12"/><v>0</v></c><c r="U113" s="64"><f t="shared" si="13"/><v>406.3136444348869</v></c></row><row r="114" spans="1:23" s="21" customFormat="1" ht="15.75"><c r="A114" s="22"/><c r="B114" s="183" t="str"><f>Translation!A79</f><v>Accommodation and food service activities</v></c><c r="C114" s="185"><f t="shared" si="23"/><v>706.95719085321912</v></c><c r="D114" s="185"><f t="shared" si="24"/><v>0</v></c><c r="E114" s="185"><f t="shared" si="25"/><v>0</v></c><c r="F114" s="64"><f t="shared" si="8"/><v>706.95719085321912</v></c><c r="G114" s="185"><f>'CO2 factors'!C$7*G36</f><v>0</v></c><c r="H114" s="185"><f>'CO2 factors'!D$7*H36</f><v>61.294667834026981</v></c><c r="I114" s="185"><f>'CO2 factors'!E$7*I36</f><v>0</v></c><c r="J114" s="185"><f>'CO2 factors'!F$7*J36</f><v>4.249627199999999</v></c><c r="K114" s="185"><f>'CO2 factors'!G$7*K36</f><v>0</v></c><c r="L114" s="185"><f>'CO2 factors'!H$7*L36</f><v>0</v></c><c r="M114" s="64"><f t="shared" si="10"/><v>65.544295034026987</v></c><c r="N114" s="185"><f>'CO2 factors'!J$7*N36</f><v>0</v></c><c r="O114" s="185"><f>'CO2 factors'!K$7*O36</f><v>0</v></c><c r="P114" s="185"><f>'CO2 factors'!L$7*P36</f><v>0</v></c><c r="Q114" s="185"><f>'CO2 factors'!M$7*Q36</f><v>0</v></c><c r="R114" s="185"><f>'CO2 factors'!N$7*R36</f><v>0</v></c><c r="S114" s="185"><f>'CO2 factors'!O$7*S36</f><v>0</v></c><c r="T114" s="64"><f t="shared" si="12"/><v>0</v></c><c r="U114" s="64"><f t="shared" si="13"/><v>772.50148588724608</v></c></row><row r="115" spans="1:23" s="21" customFormat="1" ht="15.75"><c r="A115" s="22"/><c r="B115" s="183" t="str"><f>Translation!A80</f><v>General public administration and social security</v></c><c r="C115" s="185"><f t="shared" si="23"/><v>60.904055485308426</v></c><c r="D115" s="185"><f t="shared" si="24"/><v>0</v></c><c r="E115" s="185"><f t="shared" si="25"/><v>0</v></c><c r="F115" s="64"><f t="shared" si="8"/><v>60.904055485308426</v></c><c r="G115" s="185"><f>'CO2 factors'!C$7*G37</f><v>0</v></c><c r="H115" s="185"><f>'CO2 factors'!D$7*H37</f><v>4.8344022410373322</v></c><c r="I115" s="185"><f>'CO2 factors'!E$7*I37</f><v>0</v></c><c r="J115" s="185"><f>'CO2 factors'!F$7*J37</f><v>0</v></c><c r="K115" s="185"><f>'CO2 factors'!G$7*K37</f><v>0</v></c><c r="L115" s="185"><f>'CO2 factors'!H$7*L37</f><v>0</v></c><c r="M115" s="64"><f t="shared" si="10"/><v>4.8344022410373322</v></c><c r="N115" s="185"><f>'CO2 factors'!J$7*N37</f><v>0</v></c><c r="O115" s="185"><f>'CO2 factors'!K$7*O37</f><v>0</v></c><c r="P115" s="185"><f>'CO2 factors'!L$7*P37</f><v>0</v></c><c r="Q115" s="185"><f>'CO2 factors'!M$7*Q37</f><v>0</v></c><c r="R115" s="185"><f>'CO2 factors'!N$7*R37</f><v>0</v></c><c r="S115" s="185"><f>'CO2 factors'!O$7*S37</f><v>0</v></c><c r="T115" s="64"><f t="shared" si="12"/><v>0</v></c><c r="U115" s="64"><f t="shared" si="13"/><v>65.738457726345757</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34.708110682929622</v></c><c r="D117" s="185"><f t="shared" si="24"/><v>0</v></c><c r="E117" s="185"><f t="shared" si="25"/><v>0</v></c><c r="F117" s="64"><f t="shared" si="8"/><v>34.708110682929622</v></c><c r="G117" s="185"><f>'CO2 factors'!C$7*G39</f><v>0</v></c><c r="H117" s="185"><f>'CO2 factors'!D$7*H39</f><v>8.027793499144769</v></c><c r="I117" s="185"><f>'CO2 factors'!E$7*I39</f><v>0</v></c><c r="J117" s="185"><f>'CO2 factors'!F$7*J39</f><v>0</v></c><c r="K117" s="185"><f>'CO2 factors'!G$7*K39</f><v>0</v></c><c r="L117" s="185"><f>'CO2 factors'!H$7*L39</f><v>0</v></c><c r="M117" s="64"><f t="shared" si="10"/><v>8.027793499144769</v></c><c r="N117" s="185"><f>'CO2 factors'!J$7*N39</f><v>0</v></c><c r="O117" s="185"><f>'CO2 factors'!K$7*O39</f><v>0</v></c><c r="P117" s="185"><f>'CO2 factors'!L$7*P39</f><v>0</v></c><c r="Q117" s="185"><f>'CO2 factors'!M$7*Q39</f><v>0</v></c><c r="R117" s="185"><f>'CO2 factors'!N$7*R39</f><v>0</v></c><c r="S117" s="185"><f>'CO2 factors'!O$7*S39</f><v>0</v></c><c r="T117" s="64"><f t="shared" si="12"/><v>0</v></c><c r="U117" s="64"><f t="shared" si="13"/><v>42.735904182074393</v></c></row><row r="118" spans="1:23" s="21" customFormat="1" ht="15.75"><c r="A118" s="22"/><c r="B118" s="183" t="str"><f>Translation!A83</f><v>Human health and social work activities</v></c><c r="C118" s="185"><f t="shared" si="23"/><v>9.1585981463770008</v></c><c r="D118" s="185"><f t="shared" si="24"/><v>0</v></c><c r="E118" s="185"><f t="shared" si="25"/><v>0</v></c><c r="F118" s="64"><f t="shared" si="8"/><v>9.1585981463770008</v></c><c r="G118" s="185"><f>'CO2 factors'!C$7*G40</f><v>0</v></c><c r="H118" s="185"><f>'CO2 factors'!D$7*H40</f><v>2.1528100735229283</v></c><c r="I118" s="185"><f>'CO2 factors'!E$7*I40</f><v>0</v></c><c r="J118" s="185"><f>'CO2 factors'!F$7*J40</f><v>0</v></c><c r="K118" s="185"><f>'CO2 factors'!G$7*K40</f><v>0</v></c><c r="L118" s="185"><f>'CO2 factors'!H$7*L40</f><v>0</v></c><c r="M118" s="64"><f t="shared" si="10"/><v>2.1528100735229283</v></c><c r="N118" s="185"><f>'CO2 factors'!J$7*N40</f><v>0</v></c><c r="O118" s="185"><f>'CO2 factors'!K$7*O40</f><v>0</v></c><c r="P118" s="185"><f>'CO2 factors'!L$7*P40</f><v>0</v></c><c r="Q118" s="185"><f>'CO2 factors'!M$7*Q40</f><v>0</v></c><c r="R118" s="185"><f>'CO2 factors'!N$7*R40</f><v>0</v></c><c r="S118" s="185"><f>'CO2 factors'!O$7*S40</f><v>0</v></c><c r="T118" s="64"><f t="shared" si="12"/><v>0</v></c><c r="U118" s="64"><f t="shared" si="13"/><v>11.31140821989993</v></c></row><row r="119" spans="1:23" s="21" customFormat="1" ht="15.75"><c r="A119" s="22"/><c r="B119" s="183" t="str"><f>Translation!A84</f><v>Other services</v></c><c r="C119" s="185"><f t="shared" si="23"/><v>204.67227837676768</v></c><c r="D119" s="185"><f t="shared" si="24"/><v>0</v></c><c r="E119" s="185"><f t="shared" si="25"/><v>0</v></c><c r="F119" s="64"><f t="shared" si="8"/><v>204.67227837676768</v></c><c r="G119" s="185"><f>'CO2 factors'!C$7*G41</f><v>0</v></c><c r="H119" s="185"><f>'CO2 factors'!D$7*H41</f><v>8.158678231982611</v></c><c r="I119" s="185"><f>'CO2 factors'!E$7*I41</f><v>0</v></c><c r="J119" s="185"><f>'CO2 factors'!F$7*J41</f><v>0</v></c><c r="K119" s="185"><f>'CO2 factors'!G$7*K41</f><v>0</v></c><c r="L119" s="185"><f>'CO2 factors'!H$7*L41</f><v>0</v></c><c r="M119" s="64"><f t="shared" si="10"/><v>8.158678231982611</v></c><c r="N119" s="185"><f>'CO2 factors'!J$7*N41</f><v>0</v></c><c r="O119" s="185"><f>'CO2 factors'!K$7*O41</f><v>0</v></c><c r="P119" s="185"><f>'CO2 factors'!L$7*P41</f><v>0</v></c><c r="Q119" s="185"><f>'CO2 factors'!M$7*Q41</f><v>0</v></c><c r="R119" s="185"><f>'CO2 factors'!N$7*R41</f><v>0</v></c><c r="S119" s="185"><f>'CO2 factors'!O$7*S41</f><v>0</v></c><c r="T119" s="64"><f t="shared" si="12"/><v>0</v></c><c r="U119" s="64"><f t="shared" si="13"/><v>212.83095660875028</v></c></row><row r="120" spans="1:23" s="21" customFormat="1" ht="15.75"><c r="A120" s="22"/><c r="B120" s="183" t="str"><f>Translation!A85</f><v>Public lighting</v></c><c r="C120" s="185"><f t="shared" si="23"/><v>70.665195765125802</v></c><c r="D120" s="185"><f t="shared" si="24"/><v>0</v></c><c r="E120" s="185"><f t="shared" si="25"/><v>0</v></c><c r="F120" s="64"><f t="shared" si="8"/><v>70.665195765125802</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70.665195765125802</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17.92125731850868</v></c><c r="I121" s="64"><f t="shared" si="26"/><v>34.584327921635712</v></c><c r="J121" s="64"><f t="shared" si="26"/><v>0</v></c><c r="K121" s="64"><f t="shared" si="26"/><v>0</v></c><c r="L121" s="64"><f t="shared" si="26"/><v>0</v></c><c r="M121" s="64"><f t="shared" si="10"/><v>52.505585240144391</v></c><c r="N121" s="64"><f t="shared" ref="N121:S121" si="27">SUM(N122:N125)</f><v>0</v></c><c r="O121" s="64"><f t="shared" si="27"/><v>0</v></c><c r="P121" s="64"><f t="shared" si="27"/><v>0</v></c><c r="Q121" s="64"><f t="shared" si="27"/><v>0</v></c><c r="R121" s="64"><f t="shared" si="27"/><v>0</v></c><c r="S121" s="64"><f t="shared" si="27"/><v>0</v></c><c r="T121" s="64"><f t="shared" si="12"/><v>0</v></c><c r="U121" s="64"><f t="shared" si="13"/><v>52.505585240144391</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0.30671334147622559</v></c><c r="I122" s="185"><f>'CO2 factors'!E$7*I44</f><v>6.5954911572489325E-2</v></c><c r="J122" s="185"><f>'CO2 factors'!F$7*J44</f><v>0</v></c><c r="K122" s="185"><f>'CO2 factors'!G$7*K44</f><v>0</v></c><c r="L122" s="185"><f>'CO2 factors'!H$7*L44</f><v>0</v></c><c r="M122" s="64"><f t="shared" si="10"/><v>0.37266825304871493</v></c><c r="N122" s="185"><f>'CO2 factors'!J$7*N44</f><v>0</v></c><c r="O122" s="185"><f>'CO2 factors'!K$7*O44</f><v>0</v></c><c r="P122" s="185"><f>'CO2 factors'!L$7*P44</f><v>0</v></c><c r="Q122" s="185"><f>'CO2 factors'!M$7*Q44</f><v>0</v></c><c r="R122" s="185"><f>'CO2 factors'!N$7*R44</f><v>0</v></c><c r="S122" s="185"><f>'CO2 factors'!O$7*S44</f><v>0</v></c><c r="T122" s="64"><f t="shared" si="12"/><v>0</v></c><c r="U122" s="64"><f t="shared" si="13"/><v>0.37266825304871493</v></c></row><row r="123" spans="1:23" s="21" customFormat="1" ht="15.7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10.559468965194471</v></c><c r="I123" s="185"><f>'CO2 factors'!E$7*I45</f><v>2.2706832330794802</v></c><c r="J123" s="185"><f>'CO2 factors'!F$7*J45</f><v>0</v></c><c r="K123" s="185"><f>'CO2 factors'!G$7*K45</f><v>0</v></c><c r="L123" s="185"><f>'CO2 factors'!H$7*L45</f><v>0</v></c><c r="M123" s="64"><f t="shared" si="10"/><v>12.83015219827395</v></c><c r="N123" s="185"><f>'CO2 factors'!J$7*N45</f><v>0</v></c><c r="O123" s="185"><f>'CO2 factors'!K$7*O45</f><v>0</v></c><c r="P123" s="185"><f>'CO2 factors'!L$7*P45</f><v>0</v></c><c r="Q123" s="185"><f>'CO2 factors'!M$7*Q45</f><v>0</v></c><c r="R123" s="185"><f>'CO2 factors'!N$7*R45</f><v>0</v></c><c r="S123" s="185"><f>'CO2 factors'!O$7*S45</f><v>0</v></c><c r="T123" s="64"><f t="shared" si="12"/><v>0</v></c><c r="U123" s="64"><f t="shared" si="13"/><v>12.83015219827395</v></c></row><row r="124" spans="1:23" s="21" customFormat="1" ht="15.7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7.9625246178989292E-2</v></c><c r="I124" s="185"><f>'CO2 factors'!E$7*I46</f><v>0.64261249839264201</v></c><c r="J124" s="185"><f>'CO2 factors'!F$7*J46</f><v>0</v></c><c r="K124" s="185"><f>'CO2 factors'!G$7*K46</f><v>0</v></c><c r="L124" s="185"><f>'CO2 factors'!H$7*L46</f><v>0</v></c><c r="M124" s="64"><f t="shared" si="10"/><v>0.72223774457163126</v></c><c r="N124" s="185"><f>'CO2 factors'!J$7*N46</f><v>0</v></c><c r="O124" s="185"><f>'CO2 factors'!K$7*O46</f><v>0</v></c><c r="P124" s="185"><f>'CO2 factors'!L$7*P46</f><v>0</v></c><c r="Q124" s="185"><f>'CO2 factors'!M$7*Q46</f><v>0</v></c><c r="R124" s="185"><f>'CO2 factors'!N$7*R46</f><v>0</v></c><c r="S124" s="185"><f>'CO2 factors'!O$7*S46</f><v>0</v></c><c r="T124" s="64"><f t="shared" si="12"/><v>0</v></c><c r="U124" s="64"><f t="shared" si="13"/><v>0.72223774457163126</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6.9754497656589924</v></c><c r="I125" s="185"><f>'CO2 factors'!E$7*I47</f><v>31.605077278591104</v></c><c r="J125" s="185"><f>'CO2 factors'!F$7*J47</f><v>0</v></c><c r="K125" s="185"><f>'CO2 factors'!G$7*K47</f><v>0</v></c><c r="L125" s="185"><f>'CO2 factors'!H$7*L47</f><v>0</v></c><c r="M125" s="64"><f t="shared" si="10"/><v>38.580527044250097</v></c><c r="N125" s="185"><f>'CO2 factors'!J$7*N47</f><v>0</v></c><c r="O125" s="185"><f>'CO2 factors'!K$7*O47</f><v>0</v></c><c r="P125" s="185"><f>'CO2 factors'!L$7*P47</f><v>0</v></c><c r="Q125" s="185"><f>'CO2 factors'!M$7*Q47</f><v>0</v></c><c r="R125" s="185"><f>'CO2 factors'!N$7*R47</f><v>0</v></c><c r="S125" s="185"><f>'CO2 factors'!O$7*S47</f><v>0</v></c><c r="T125" s="64"><f t="shared" si="12"/><v>0</v></c><c r="U125" s="64"><f t="shared" si="13"/><v>38.580527044250097</v></c></row><row r="126" spans="1:23" s="21" customFormat="1" ht="15.75"><c r="A126" s="22"/><c r="B126" s="73" t="str"><f>Translation!A118</f><v>TOTAL FOR INTERNAL MARKET</v></c><c r="C126" s="65"><f>C95+C105+C108+C112+C121</f><v>2583.0889673870997</v></c><c r="D126" s="65"><f>D95+D105+D108+D112+D121</f><v>0</v></c><c r="E126" s="65"><f>E95+E105+E108+E112+E121</f><v>0</v></c><c r="F126" s="64"><f t="shared" si="8"/><v>2583.0889673870997</v></c><c r="G126" s="65"><f t="shared" ref="G126:L126" si="28">G95+G105+G108+G112+G121</f><v>6.2306998192490006</v></c><c r="H126" s="65"><f t="shared" si="28"/><v>512.63192933207165</v></c><c r="I126" s="65"><f t="shared" si="28"/><v>34.584327921635712</v></c><c r="J126" s="65"><f t="shared" si="28"/><v>50.748435338554565</v></c><c r="K126" s="65"><f t="shared" si="28"/><v>0</v></c><c r="L126" s="65"><f t="shared" si="28"/><v>0</v></c><c r="M126" s="64"><f t="shared" si="10"/><v>604.19539241151097</v></c><c r="N126" s="65"><f t="shared" ref="N126:S126" si="29">N95+N105+N108+N112+N121</f><v>0</v></c><c r="O126" s="65"><f t="shared" si="29"/><v>0</v></c><c r="P126" s="65"><f t="shared" si="29"/><v>0</v></c><c r="Q126" s="65"><f t="shared" si="29"/><v>0</v></c><c r="R126" s="65"><f t="shared" si="29"/><v>0</v></c><c r="S126" s="65"><f t="shared" si="29"/><v>0</v></c><c r="T126" s="64"><f t="shared" si="12"/><v>0</v></c><c r="U126" s="64"><f t="shared" si="13"/><v>3187.2843597986107</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268.71059727852389</v></c><c r="D133" s="189"><f>'CO2 factors'!D$7*D69</f><v>2314.3783701085758</v></c><c r="E133" s="189"><f>'CO2 factors'!E$7*E69</f><v>0</v></c><c r="F133" s="189"><f>'CO2 factors'!F$7*F69</f><v>0</v></c><c r="G133" s="189"><f>'CO2 factors'!G$7*G69</f><v>0</v></c><c r="H133" s="189"><f>'CO2 factors'!H$7*H69</f><v>0</v></c><c r="I133" s="59"><f>SUM(C133:H133)</f><v>2583.0889673870997</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2583.0889673870997</v></c><c r="T133" s="58"/><c r="U133" s="321" t="str"><f>Translation!A124</f><v>Electricity</v></c><c r="V133" s="322"/><c r="W133" s="190"><f>IF(S59&gt;0,S133/S59,0)</f><v>0.76628571428571435</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268.71059727852389</v></c><c r="D136" s="53"><f t="shared" si="30"/><v>2314.3783701085758</v></c><c r="E136" s="53"><f t="shared" si="30"/><v>0</v></c><c r="F136" s="53"><f t="shared" si="30"/><v>0</v></c><c r="G136" s="53"><f t="shared" si="30"/><v>0</v></c><c r="H136" s="53"><f t="shared" si="30"/><v>0</v></c><c r="I136" s="53"><f t="shared" si="30"/><v>2583.0889673870997</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2583.0889673870997</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274.94129709777286</v></c><c r="D143" s="186"><f>'CO2 factors'!D$7*D79</f><v>2827.0102994406475</v></c><c r="E143" s="186"><f>'CO2 factors'!E$7*E79</f><v>34.584327921635719</v></c><c r="F143" s="186"><f>'CO2 factors'!F$7*F79</f><v>50.748435338554565</v></c><c r="G143" s="186"><f>'CO2 factors'!G$7*G79</f><v>0</v></c><c r="H143" s="186"><f>'CO2 factors'!H$7*H79</f><v>0</v></c><c r="I143" s="53"><f>SUM(C143:H143)</f><v>3187.2843597986102</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3187.2843597986102</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Leipsoi</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756</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1691.7580184610833</v></c><c r="D17" s="234"><v>0</v></c><c r="E17" s="234"><v>0</v></c><c r="F17" s="64"><v>1691.7580184610833</v></c><c r="G17" s="234"><v>0</v></c><c r="H17" s="234"><v>863.72994550291583</v></c><c r="I17" s="234"><v>0</v></c><c r="J17" s="234"><v>211.05051071794358</v></c><c r="K17" s="234"><v>0</v></c><c r="L17" s="234"><v>0</v></c><c r="M17" s="64"><v>1074.7804562208594</v></c><c r="N17" s="234"><v>0</v></c><c r="O17" s="234"><v>0</v></c><c r="P17" s="234"><v>412.17505658050857</v></c><c r="Q17" s="234"><v>0</v></c><c r="R17" s="234"><v>0</v></c><c r="S17" s="234"><v>460.17434892427502</v></c><c r="T17" s="64"><v>872.34940550478359</v></c><c r="U17" s="64"><v>3638.8878801867263</v></c></row><row r="18" spans="1:21" s="21" customFormat="1" ht="15.75"><c r="A18" s="22"/><c r="B18" s="182" t="str"><f>Translation!A61</f><v>Hot water</v></c><c r="C18" s="154"><v>178.91773578753043</v></c><c r="D18" s="154"><v>0</v></c><c r="E18" s="154"><v>0</v></c><c r="F18" s="64"><v>178.91773578753043</v></c><c r="G18" s="154"><v>0</v></c><c r="H18" s="154"><v>128.99397626975173</v></c><c r="I18" s="154"><v>0</v></c><c r="J18" s="154"><v>0</v></c><c r="K18" s="154"><v>0</v></c><c r="L18" s="154"><v>0</v></c><c r="M18" s="64"><v>128.99397626975173</v></c><c r="N18" s="154"><v>0</v></c><c r="O18" s="154"><v>0</v></c><c r="P18" s="154"><v>412.17505658050857</v></c><c r="Q18" s="154"><v>0</v></c><c r="R18" s="154"><v>0</v></c><c r="S18" s="154"><v>68.539398660001225</v></c><c r="T18" s="64"><v>480.71445524050978</v></c><c r="U18" s="64"><v>788.62616729779188</v></c></row><row r="19" spans="1:21" s="21" customFormat="1" ht="15.75"><c r="A19" s="22"/><c r="B19" s="182" t="str"><f>Translation!A62</f><v>Heating and cooling</v></c><c r="C19" s="154"><v>739.26657454629526</v></c><c r="D19" s="154"><v>0</v></c><c r="E19" s="154"><v>0</v></c><c r="F19" s="64"><v>739.26657454629526</v></c><c r="G19" s="154"><v>0</v></c><c r="H19" s="154"><v>734.73596923316404</v></c><c r="I19" s="154"><v>0</v></c><c r="J19" s="154"><v>117.68701345417503</v></c><c r="K19" s="154"><v>0</v></c><c r="L19" s="154"><v>0</v></c><c r="M19" s="64"><v>852.42298268733907</v></c><c r="N19" s="154"><v>0</v></c><c r="O19" s="154"><v>0</v></c><c r="P19" s="154"><v>0</v></c><c r="Q19" s="154"><v>0</v></c><c r="R19" s="154"><v>0</v></c><c r="S19" s="154"><v>313.83203587780002</v></c><c r="T19" s="64"><v>313.83203587780002</v></c><c r="U19" s="64"><v>1905.5215931114344</v></c></row><row r="20" spans="1:21" s="21" customFormat="1" ht="15.75"><c r="A20" s="22"/><c r="B20" s="182" t="str"><f>Translation!A63</f><v>Lighting</v></c><c r="C20" s="154"><v>194.80032106678988</v></c><c r="D20" s="154"><v>0</v></c><c r="E20" s="154"><v>0</v></c><c r="F20" s="64"><v>194.80032106678988</v></c><c r="G20" s="154"><v>0</v></c><c r="H20" s="154"><v>0</v></c><c r="I20" s="154"><v>0</v></c><c r="J20" s="154"><v>0</v></c><c r="K20" s="154"><v>0</v></c><c r="L20" s="154"><v>0</v></c><c r="M20" s="64"><v>0</v></c><c r="N20" s="154"><v>0</v></c><c r="O20" s="154"><v>0</v></c><c r="P20" s="154"><v>0</v></c><c r="Q20" s="154"><v>0</v></c><c r="R20" s="154"><v>0</v></c><c r="S20" s="154"><v>0</v></c><c r="T20" s="64"><v>0</v></c><c r="U20" s="64"><v>194.80032106678988</v></c></row><row r="21" spans="1:21" s="21" customFormat="1" ht="15.75"><c r="A21" s="22"/><c r="B21" s="182" t="str"><f>Translation!A64</f><v>Cooking</v></c><c r="C21" s="154"><v>155.60582877294758</v></c><c r="D21" s="154"><v>0</v></c><c r="E21" s="154"><v>0</v></c><c r="F21" s="64"><v>155.60582877294758</v></c><c r="G21" s="154"><v>0</v></c><c r="H21" s="154"><v>0</v></c><c r="I21" s="154"><v>0</v></c><c r="J21" s="154"><v>93.363497263768551</v></c><c r="K21" s="154"><v>0</v></c><c r="L21" s="154"><v>0</v></c><c r="M21" s="64"><v>93.363497263768551</v></c><c r="N21" s="154"><v>0</v></c><c r="O21" s="154"><v>0</v></c><c r="P21" s="154"><v>0</v></c><c r="Q21" s="154"><v>0</v></c><c r="R21" s="154"><v>0</v></c><c r="S21" s="154"><v>77.802914386473788</v></c><c r="T21" s="64"><v>77.802914386473788</v></c><c r="U21" s="64"><v>326.77224042318994</v></c></row><row r="22" spans="1:21" s="21" customFormat="1" ht="15.75"><c r="A22" s="22"/><c r="B22" s="182" t="str"><f>Translation!A65</f><v>Refrigerator and freezers</v></c><c r="C22" s="154"><v>218.39414564624232</v></c><c r="D22" s="154"><v>0</v></c><c r="E22" s="154"><v>0</v></c><c r="F22" s="64"><v>218.39414564624232</v></c><c r="G22" s="154"><v>0</v></c><c r="H22" s="154"><v>0</v></c><c r="I22" s="154"><v>0</v></c><c r="J22" s="154"><v>0</v></c><c r="K22" s="154"><v>0</v></c><c r="L22" s="154"><v>0</v></c><c r="M22" s="64"><v>0</v></c><c r="N22" s="154"><v>0</v></c><c r="O22" s="154"><v>0</v></c><c r="P22" s="154"><v>0</v></c><c r="Q22" s="154"><v>0</v></c><c r="R22" s="154"><v>0</v></c><c r="S22" s="154"><v>0</v></c><c r="T22" s="64"><v>0</v></c><c r="U22" s="64"><v>218.39414564624232</v></c></row><row r="23" spans="1:21" s="21" customFormat="1" ht="15.75"><c r="A23" s="22"/><c r="B23" s="182" t="str"><f>Translation!A66</f><v>Laundry machines and dryers</v></c><c r="C23" s="154"><v>13.291778527158943</v></c><c r="D23" s="154"><v>0</v></c><c r="E23" s="154"><v>0</v></c><c r="F23" s="64"><v>13.291778527158943</v></c><c r="G23" s="154"><v>0</v></c><c r="H23" s="154"><v>0</v></c><c r="I23" s="154"><v>0</v></c><c r="J23" s="154"><v>0</v></c><c r="K23" s="154"><v>0</v></c><c r="L23" s="154"><v>0</v></c><c r="M23" s="64"><v>0</v></c><c r="N23" s="154"><v>0</v></c><c r="O23" s="154"><v>0</v></c><c r="P23" s="154"><v>0</v></c><c r="Q23" s="154"><v>0</v></c><c r="R23" s="154"><v>0</v></c><c r="S23" s="154"><v>0</v></c><c r="T23" s="64"><v>0</v></c><c r="U23" s="64"><v>13.291778527158943</v></c></row><row r="24" spans="1:21" s="21" customFormat="1" ht="15.75"><c r="A24" s="22"/><c r="B24" s="182" t="str"><f>Translation!A67</f><v>Dish washing</v></c><c r="C24" s="154"><v>18.608489938022515</v></c><c r="D24" s="154"><v>0</v></c><c r="E24" s="154"><v>0</v></c><c r="F24" s="64"><v>18.608489938022515</v></c><c r="G24" s="154"><v>0</v></c><c r="H24" s="154"><v>0</v></c><c r="I24" s="154"><v>0</v></c><c r="J24" s="154"><v>0</v></c><c r="K24" s="154"><v>0</v></c><c r="L24" s="154"><v>0</v></c><c r="M24" s="64"><v>0</v></c><c r="N24" s="154"><v>0</v></c><c r="O24" s="154"><v>0</v></c><c r="P24" s="154"><v>0</v></c><c r="Q24" s="154"><v>0</v></c><c r="R24" s="154"><v>0</v></c><c r="S24" s="154"><v>0</v></c><c r="T24" s="64"><v>0</v></c><c r="U24" s="64"><v>18.608489938022515</v></c></row><row r="25" spans="1:21" s="21" customFormat="1" ht="15.75"><c r="A25" s="22"/><c r="B25" s="182" t="str"><f>Translation!A68</f><v>Tv sets</v></c><c r="C25" s="154"><v>17.289536530327521</v></c><c r="D25" s="154"><v>0</v></c><c r="E25" s="154"><v>0</v></c><c r="F25" s="64"><v>17.289536530327521</v></c><c r="G25" s="154"><v>0</v></c><c r="H25" s="154"><v>0</v></c><c r="I25" s="154"><v>0</v></c><c r="J25" s="154"><v>0</v></c><c r="K25" s="154"><v>0</v></c><c r="L25" s="154"><v>0</v></c><c r="M25" s="64"><v>0</v></c><c r="N25" s="154"><v>0</v></c><c r="O25" s="154"><v>0</v></c><c r="P25" s="154"><v>0</v></c><c r="Q25" s="154"><v>0</v></c><c r="R25" s="154"><v>0</v></c><c r="S25" s="154"><v>0</v></c><c r="T25" s="64"><v>0</v></c><c r="U25" s="64"><v>17.289536530327521</v></c></row><row r="26" spans="1:21" s="21" customFormat="1" ht="15.75"><c r="A26" s="22"/><c r="B26" s="182" t="str"><f>Translation!A69</f><v>Other electric appliances</v></c><c r="C26" s="154"><v>155.58360764576881</v></c><c r="D26" s="154"><v>0</v></c><c r="E26" s="154"><v>0</v></c><c r="F26" s="64"><v>155.58360764576881</v></c><c r="G26" s="154"><v>0</v></c><c r="H26" s="154"><v>0</v></c><c r="I26" s="154"><v>0</v></c><c r="J26" s="154"><v>0</v></c><c r="K26" s="154"><v>0</v></c><c r="L26" s="154"><v>0</v></c><c r="M26" s="64"><v>0</v></c><c r="N26" s="154"><v>0</v></c><c r="O26" s="154"><v>0</v></c><c r="P26" s="154"><v>0</v></c><c r="Q26" s="154"><v>0</v></c><c r="R26" s="154"><v>0</v></c><c r="S26" s="154"><v>0</v></c><c r="T26" s="64"><v>0</v></c><c r="U26" s="64"><v>155.58360764576881</v></c></row><row r="27" spans="1:21" s="21" customFormat="1" ht="15.75"><c r="A27" s="22"/><c r="B27" s="66" t="str"><f>Translation!A70</f><v>PRIMARY SECTOR</v></c><c r="C27" s="234"><v>61.890398279429562</v></c><c r="D27" s="234"><v>0</v></c><c r="E27" s="234"><v>0</v></c><c r="F27" s="64"><v>61.890398279429562</v></c><c r="G27" s="234"><v>0</v></c><c r="H27" s="234"><v>11.204498976540261</v></c><c r="I27" s="234"><v>0</v></c><c r="J27" s="234"><v>0</v></c><c r="K27" s="234"><v>0</v></c><c r="L27" s="234"><v>0</v></c><c r="M27" s="64"><v>11.204498976540261</v></c><c r="N27" s="234"><v>0</v></c><c r="O27" s="234"><v>0</v></c><c r="P27" s="234"><v>0</v></c><c r="Q27" s="234"><v>0</v></c><c r="R27" s="234"><v>0</v></c><c r="S27" s="234"><v>12.791305316171256</v></c><c r="T27" s="64"><v>12.791305316171256</v></c><c r="U27" s="64"><v>85.886202572141087</v></c></row><row r="28" spans="1:21" s="21" customFormat="1" ht="15.75"><c r="A28" s="22"/><c r="B28" s="183" t="str"><f>Translation!A71</f><v>Agriculture, forestry and fishing</v></c><c r="C28" s="154"><v>61.890398279429562</v></c><c r="D28" s="154"><v>0</v></c><c r="E28" s="154"><v>0</v></c><c r="F28" s="64"><v>61.890398279429562</v></c><c r="G28" s="154"><v>0</v></c><c r="H28" s="154"><v>11.204498976540261</v></c><c r="I28" s="154"><v>0</v></c><c r="J28" s="154"><v>0</v></c><c r="K28" s="154"><v>0</v></c><c r="L28" s="154"><v>0</v></c><c r="M28" s="64"><v>11.204498976540261</v></c><c r="N28" s="154"><v>0</v></c><c r="O28" s="154"><v>0</v></c><c r="P28" s="154"><v>0</v></c><c r="Q28" s="154"><v>0</v></c><c r="R28" s="154"><v>0</v></c><c r="S28" s="154"><v>12.791305316171256</v></c><c r="T28" s="64"><v>12.791305316171256</v></c><c r="U28" s="64"><v>85.886202572141087</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109.50895726308721</v></c><c r="D30" s="234"><v>0</v></c><c r="E30" s="234"><v>0</v></c><c r="F30" s="64"><v>109.50895726308721</v></c><c r="G30" s="234"><v>23.089415623498898</v></c><c r="H30" s="234"><v>24.133183727026925</v></c><c r="I30" s="234"><v>0</v></c><c r="J30" s="234"><v>0.81193003515753481</v></c><c r="K30" s="234"><v>0</v></c><c r="L30" s="234"><v>0</v></c><c r="M30" s="64"><v>48.034529385683364</v></c><c r="N30" s="234"><v>0</v></c><c r="O30" s="234"><v>0</v></c><c r="P30" s="234"><v>0.45699699239032088</v></c><c r="Q30" s="234"><v>0</v></c><c r="R30" s="234"><v>0</v></c><c r="S30" s="234"><v>0</v></c><c r="T30" s="64"><v>0.45699699239032088</v></c><c r="U30" s="64"><v>158.00048364116088</v></c></row><row r="31" spans="1:21" s="21" customFormat="1" ht="15.75"><c r="A31" s="22"/><c r="B31" s="183" t="str"><f>Translation!A74</f><v>Manufacturing</v></c><c r="C31" s="154"><v>10.331033704064838</v></c><c r="D31" s="154"><v>0</v></c><c r="E31" s="154"><v>0</v></c><c r="F31" s="64"><v>10.331033704064838</v></c><c r="G31" s="154"><v>5.7723539058747262</v></c><c r="H31" s="154"><v>6.0332959317567321</v></c><c r="I31" s="154"><v>0</v></c><c r="J31" s="154"><v>0.81193003515753481</v></c><c r="K31" s="154"><v>0</v></c><c r="L31" s="154"><v>0</v></c><c r="M31" s="64"><v>12.617579872788992</v></c><c r="N31" s="154"><v>0</v></c><c r="O31" s="154"><v>0</v></c><c r="P31" s="154"><v>0.45699699239032088</v></c><c r="Q31" s="154"><v>0</v></c><c r="R31" s="154"><v>0</v></c><c r="S31" s="154"><v>0</v></c><c r="T31" s="64"><v>0.45699699239032088</v></c><c r="U31" s="64"><v>23.40561056924415</v></c></row><row r="32" spans="1:21" s="21" customFormat="1" ht="30"><c r="A32" s="22"/><c r="B32" s="183" t="str"><f>Translation!A75</f><v>Water supply, sewerage, waste management and remediation activities</v></c><c r="C32" s="154"><v>68.184822446827852</v></c><c r="D32" s="154"><v>0</v></c><c r="E32" s="154"><v>0</v></c><c r="F32" s="64"><v>68.184822446827852</v></c><c r="G32" s="154"><v>0</v></c><c r="H32" s="154"><v>0</v></c><c r="I32" s="154"><v>0</v></c><c r="J32" s="154"><v>0</v></c><c r="K32" s="154"><v>0</v></c><c r="L32" s="154"><v>0</v></c><c r="M32" s="64"><v>0</v></c><c r="N32" s="154"><v>0</v></c><c r="O32" s="154"><v>0</v></c><c r="P32" s="154"><v>0</v></c><c r="Q32" s="154"><v>0</v></c><c r="R32" s="154"><v>0</v></c><c r="S32" s="154"><v>0</v></c><c r="T32" s="64"><v>0</v></c><c r="U32" s="64"><v>68.184822446827852</v></c></row><row r="33" spans="1:21" s="21" customFormat="1" ht="15.75"><c r="A33" s="22"/><c r="B33" s="183" t="str"><f>Translation!A76</f><v>Construction</v></c><c r="C33" s="154"><v>30.99310111219452</v></c><c r="D33" s="154"><v>0</v></c><c r="E33" s="154"><v>0</v></c><c r="F33" s="64"><v>30.99310111219452</v></c><c r="G33" s="154"><v>17.317061717624171</v></c><c r="H33" s="154"><v>18.099887795270192</v></c><c r="I33" s="154"><v>0</v></c><c r="J33" s="154"><v>0</v></c><c r="K33" s="154"><v>0</v></c><c r="L33" s="154"><v>0</v></c><c r="M33" s="64"><v>35.416949512894362</v></c><c r="N33" s="154"><v>0</v></c><c r="O33" s="154"><v>0</v></c><c r="P33" s="154"><v>0</v></c><c r="Q33" s="154"><v>0</v></c><c r="R33" s="154"><v>0</v></c><c r="S33" s="154"><v>0</v></c><c r="T33" s="64"><v>0</v></c><c r="U33" s="64"><v>66.410050625088886</v></c></row><row r="34" spans="1:21" s="21" customFormat="1" ht="15.75"><c r="A34" s="22"/><c r="B34" s="61" t="str"><f>Translation!A77</f><v>TERTIARY SECTOR</v></c><c r="C34" s="234"><v>2082.0791003144809</v></c><c r="D34" s="234"><v>0</v></c><c r="E34" s="234"><v>0</v></c><c r="F34" s="64"><v>2082.0791003144809</v></c><c r="G34" s="234"><v>0</v></c><c r="H34" s="234"><v>162.07834392198643</v></c><c r="I34" s="234"><v>0</v></c><c r="J34" s="234"><v>16.993362977794369</v></c><c r="K34" s="234"><v>0</v></c><c r="L34" s="234"><v>0</v></c><c r="M34" s="64"><v>179.07170689978079</v></c><c r="N34" s="234"><v>0</v></c><c r="O34" s="234"><v>0</v></c><c r="P34" s="234"><v>121.35406463087578</v></c><c r="Q34" s="234"><v>0</v></c><c r="R34" s="234"><v>0</v></c><c r="S34" s="234"><v>9.3651595491424988</v></c><c r="T34" s="64"><v>130.71922418001827</v></c><c r="U34" s="64"><v>2391.87003139428</v></c></row><row r="35" spans="1:21" s="21" customFormat="1" ht="30"><c r="A35" s="22"/><c r="B35" s="183" t="str"><f>Translation!A78</f><v xml:space="preserve">Wholesale and retail trade; repair of motor vehicles and motorcycles </v></c><c r="C35" s="154"><v>609.87501193343917</v></c><c r="D35" s="154"><v>0</v></c><c r="E35" s="154"><v>0</v></c><c r="F35" s="64"><v>609.87501193343917</v></c><c r="G35" s="154"><v>0</v></c><c r="H35" s="154"><v>32.662677758265424</v></c><c r="I35" s="154"><v>0</v></c><c r="J35" s="154"><v>0</v></c><c r="K35" s="154"><v>0</v></c><c r="L35" s="154"><v>0</v></c><c r="M35" s="64"><v>32.662677758265424</v></c><c r="N35" s="154"><v>0</v></c><c r="O35" s="154"><v>0</v></c><c r="P35" s="154"><v>7.0053531772816182</v></c><c r="Q35" s="154"><v>0</v></c><c r="R35" s="154"><v>0</v></c><c r="S35" s="154"><v>0</v></c><c r="T35" s="64"><v>7.0053531772816182</v></c><c r="U35" s="64"><v>649.54304286898616</v></c></row><row r="36" spans="1:21" s="21" customFormat="1" ht="15.75"><c r="A36" s="22"/><c r="B36" s="183" t="str"><f>Translation!A79</f><v>Accommodation and food service activities</v></c><c r="C36" s="154"><v>853.70736442855059</v></c><c r="D36" s="154"><v>0</v></c><c r="E36" s="154"><v>0</v></c><c r="F36" s="64"><v>853.70736442855059</v></c><c r="G36" s="154"><v>0</v></c><c r="H36" s="154"><v>135.92736335645492</v></c><c r="I36" s="154"><v>0</v></c><c r="J36" s="154"><v>16.993362977794369</v></c><c r="K36" s="154"><v>0</v></c><c r="L36" s="154"><v>0</v></c><c r="M36" s="64"><v>152.92072633424928</v></c><c r="N36" s="154"><v>0</v></c><c r="O36" s="154"><v>0</v></c><c r="P36" s="154"><v>104.0954265504963</v></c><c r="Q36" s="154"><v>0</v></c><c r="R36" s="154"><v>0</v></c><c r="S36" s="154"><v>9.3651595491424988</v></c><c r="T36" s="64"><v>113.4605860996388</v></c><c r="U36" s="64"><v>1120.0886768624387</v></c></row><row r="37" spans="1:21" s="21" customFormat="1" ht="15.75"><c r="A37" s="22"/><c r="B37" s="183" t="str"><f>Translation!A80</f><v>General public administration and social security</v></c><c r="C37" s="154"><v>90.524423544595379</v></c><c r="D37" s="154"><v>0</v></c><c r="E37" s="154"><v>0</v></c><c r="F37" s="64"><v>90.524423544595379</v></c><c r="G37" s="154"><v>0</v></c><c r="H37" s="154"><v>6.0282786823267624</v></c><c r="I37" s="154"><v>0</v></c><c r="J37" s="154"><v>0</v></c><c r="K37" s="154"><v>0</v></c><c r="L37" s="154"><v>0</v></c><c r="M37" s="64"><v>6.0282786823267624</v></c><c r="N37" s="154"><v>0</v></c><c r="O37" s="154"><v>0</v></c><c r="P37" s="154"><v>0</v></c><c r="Q37" s="154"><v>0</v></c><c r="R37" s="154"><v>0</v></c><c r="S37" s="154"><v>0</v></c><c r="T37" s="64"><v>0</v></c><c r="U37" s="64"><v>96.552702226922136</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64.069372177425166</v></c><c r="D39" s="154"><v>0</v></c><c r="E39" s="154"><v>0</v></c><c r="F39" s="64"><v>64.069372177425166</v></c><c r="G39" s="154"><v>0</v></c><c r="H39" s="154"><v>28.555051150517421</v></c><c r="I39" s="154"><v>0</v></c><c r="J39" s="154"><v>0</v></c><c r="K39" s="154"><v>0</v></c><c r="L39" s="154"><v>0</v></c><c r="M39" s="64"><v>28.555051150517421</v></c><c r="N39" s="154"><v>0</v></c><c r="O39" s="154"><v>0</v></c><c r="P39" s="154"><v>0</v></c><c r="Q39" s="154"><v>0</v></c><c r="R39" s="154"><v>0</v></c><c r="S39" s="154"><v>0</v></c><c r="T39" s="64"><v>0</v></c><c r="U39" s="64"><v>92.624423327942594</v></c></row><row r="40" spans="1:21" s="21" customFormat="1" ht="15.75"><c r="A40" s="22"/><c r="B40" s="183" t="str"><f>Translation!A83</f><v>Human health and social work activities</v></c><c r="C40" s="154"><v>14.596057330647023</v></c><c r="D40" s="154"><v>0</v></c><c r="E40" s="154"><v>0</v></c><c r="F40" s="64"><v>14.596057330647023</v></c><c r="G40" s="154"><v>0</v></c><c r="H40" s="154"><v>-0.75974669742091017</v></c><c r="I40" s="154"><v>0</v></c><c r="J40" s="154"><v>0</v></c><c r="K40" s="154"><v>0</v></c><c r="L40" s="154"><v>0</v></c><c r="M40" s="64"><v>-0.75974669742091017</v></c><c r="N40" s="154"><v>0</v></c><c r="O40" s="154"><v>0</v></c><c r="P40" s="154"><v>6.5838141911884369</v></c><c r="Q40" s="154"><v>0</v></c><c r="R40" s="154"><v>0</v></c><c r="S40" s="154"><v>0</v></c><c r="T40" s="64"><v>6.5838141911884369</v></c><c r="U40" s="64"><v>20.42012482441455</v></c></row><row r="41" spans="1:21" s="21" customFormat="1" ht="15.75"><c r="A41" s="22"/><c r="B41" s="183" t="str"><f>Translation!A84</f><v>Other services</v></c><c r="C41" s="154"><v>352.35379458196786</v></c><c r="D41" s="154"><v>0</v></c><c r="E41" s="154"><v>0</v></c><c r="F41" s="64"><v>352.35379458196786</v></c><c r="G41" s="154"><v>0</v></c><c r="H41" s="154"><v>-40.335280328157182</v></c><c r="I41" s="154"><v>0</v></c><c r="J41" s="154"><v>0</v></c><c r="K41" s="154"><v>0</v></c><c r="L41" s="154"><v>0</v></c><c r="M41" s="64"><v>-40.335280328157182</v></c><c r="N41" s="154"><v>0</v></c><c r="O41" s="154"><v>0</v></c><c r="P41" s="154"><v>3.6694707119094208</v></c><c r="Q41" s="154"><v>0</v></c><c r="R41" s="154"><v>0</v></c><c r="S41" s="154"><v>0</v></c><c r="T41" s="64"><v>3.6694707119094208</v></c><c r="U41" s="64"><v>315.68798496572009</v></c></row><row r="42" spans="1:21" s="21" customFormat="1" ht="15.75"><c r="A42" s="22"/><c r="B42" s="183" t="str"><f>Translation!A85</f><v>Public lighting</v></c><c r="C42" s="154"><v>96.953076317855917</v></c><c r="D42" s="154"><v>0</v></c><c r="E42" s="154"><v>0</v></c><c r="F42" s="64"><v>96.953076317855917</v></c><c r="G42" s="154"><v>0</v></c><c r="H42" s="154"><v>0</v></c><c r="I42" s="154"><v>0</v></c><c r="J42" s="154"><v>0</v></c><c r="K42" s="154"><v>0</v></c><c r="L42" s="154"><v>0</v></c><c r="M42" s="64"><v>0</v></c><c r="N42" s="154"><v>0</v></c><c r="O42" s="154"><v>0</v></c><c r="P42" s="154"><v>0</v></c><c r="Q42" s="154"><v>0</v></c><c r="R42" s="154"><v>0</v></c><c r="S42" s="154"><v>0</v></c><c r="T42" s="64"><v>0</v></c><c r="U42" s="64"><v>96.953076317855917</v></c></row><row r="43" spans="1:21" s="21" customFormat="1" ht="15.75"><c r="A43" s="22"/><c r="B43" s="61" t="str"><f>Translation!A86</f><v>TRANSPORTS</v></c><c r="C43" s="234"><v>19.2732159091595</v></c><c r="D43" s="234"><v>0</v></c><c r="E43" s="234"><v>0</v></c><c r="F43" s="64"><v>19.2732159091595</v></c><c r="G43" s="234"><v>0</v></c><c r="H43" s="234"><v>42.669692680659011</v></c><c r="I43" s="234"><v>77.426451917092095</v></c><c r="J43" s="234"><v>0</v></c><c r="K43" s="234"><v>0</v></c><c r="L43" s="234"><v>0</v></c><c r="M43" s="64"><v>120.09614459775111</v></c><c r="N43" s="234"><v>0</v></c><c r="O43" s="234"><v>0</v></c><c r="P43" s="234"><v>0</v></c><c r="Q43" s="234"><v>0</v></c><c r="R43" s="234"><v>0</v></c><c r="S43" s="234"><v>0</v></c><c r="T43" s="64"><v>0</v></c><c r="U43" s="64"><v>139.3693605069106</v></c></row><row r="44" spans="1:21" s="21" customFormat="1" ht="30"><c r="A44" s="22"/><c r="B44" s="183" t="str"><f>Translation!A87</f><v>Passenger transport by road (public transport, taxi, tourism, transfers, etc.)</v></c><c r="C44" s="154"><v>0.14914065216184405</v></c><c r="D44" s="154"><v>0</v></c><c r="E44" s="154"><v>0</v></c><c r="F44" s="64"><v>0.14914065216184405</v></c><c r="G44" s="154"><v>0</v></c><c r="H44" s="154"><v>0.89997143537404889</v></c><c r="I44" s="154"><v>0.20751768534110346</v></c><c r="J44" s="154"><v>0</v></c><c r="K44" s="154"><v>0</v></c><c r="L44" s="154"><v>0</v></c><c r="M44" s="64"><v>1.1074891207151523</v></c><c r="N44" s="154"><v>0</v></c><c r="O44" s="154"><v>0</v></c><c r="P44" s="154"><v>0</v></c><c r="Q44" s="154"><v>0</v></c><c r="R44" s="154"><v>0</v></c><c r="S44" s="154"><v>0</v></c><c r="T44" s="64"><v>0</v></c><c r="U44" s="64"><v>1.2566297728769964</v></c></row><row r="45" spans="1:21" s="21" customFormat="1" ht="15.75"><c r="A45" s="22"/><c r="B45" s="183" t="str"><f>Translation!A88</f><v>Freight transport by road and removal services</v></c><c r="C45" s="154"><v>4.8620000079487777</v></c><c r="D45" s="154"><v>0</v></c><c r="E45" s="154"><v>0</v></c><c r="F45" s="64"><v>4.8620000079487777</v></c><c r="G45" s="154"><v>0</v></c><c r="H45" s="154"><v>27.307920894494512</v></c><c r="I45" s="154"><v>6.2967293324683897</v></c><c r="J45" s="154"><v>0</v></c><c r="K45" s="154"><v>0</v></c><c r="L45" s="154"><v>0</v></c><c r="M45" s="64"><v>33.604650226962903</v></c><c r="N45" s="154"><v>0</v></c><c r="O45" s="154"><v>0</v></c><c r="P45" s="154"><v>0</v></c><c r="Q45" s="154"><v>0</v></c><c r="R45" s="154"><v>0</v></c><c r="S45" s="154"><v>0</v></c><c r="T45" s="64"><v>0</v></c><c r="U45" s="64"><v>38.466650234911683</v></c></row><row r="46" spans="1:21" s="21" customFormat="1" ht="15.75"><c r="A46" s="22"/><c r="B46" s="183" t="str"><f>Translation!A89</f><v>Other fleet for public and private services</v></c><c r="C46" s="154"><v>0.27019005737948953</v></c><c r="D46" s="154"><v>0</v></c><c r="E46" s="154"><v>0</v></c><c r="F46" s="64"><v>0.27019005737948953</v></c><c r="G46" s="154"><v>0</v></c><c r="H46" s="154"><v>0.17401504967390152</v></c><c r="I46" s="154"><v>1.5059033661345143</v></c><c r="J46" s="154"><v>0</v></c><c r="K46" s="154"><v>0</v></c><c r="L46" s="154"><v>0</v></c><c r="M46" s="64"><v>1.6799184158084157</v></c><c r="N46" s="154"><v>0</v></c><c r="O46" s="154"><v>0</v></c><c r="P46" s="154"><v>0</v></c><c r="Q46" s="154"><v>0</v></c><c r="R46" s="154"><v>0</v></c><c r="S46" s="154"><v>0</v></c><c r="T46" s="64"><v>0</v></c><c r="U46" s="64"><v>1.9501084731879053</v></c></row><row r="47" spans="1:21" s="21" customFormat="1" ht="15.75"><c r="A47" s="22"/><c r="B47" s="182" t="str"><f>Translation!A90</f><v>Private transports</v></c><c r="C47" s="154"><v>13.99188519166939</v></c><c r="D47" s="154"><v>0</v></c><c r="E47" s="154"><v>0</v></c><c r="F47" s="64"><v>13.99188519166939</v></c><c r="G47" s="154"><v>0</v></c><c r="H47" s="154"><v>14.28778530111655</v></c><c r="I47" s="154"><v>69.416301533148086</v></c><c r="J47" s="154"><v>0</v></c><c r="K47" s="154"><v>0</v></c><c r="L47" s="154"><v>0</v></c><c r="M47" s="64"><v>83.704086834264643</v></c><c r="N47" s="154"><v>0</v></c><c r="O47" s="154"><v>0</v></c><c r="P47" s="154"><v>0</v></c><c r="Q47" s="154"><v>0</v></c><c r="R47" s="154"><v>0</v></c><c r="S47" s="154"><v>0</v></c><c r="T47" s="64"><v>0</v></c><c r="U47" s="64"><v>97.695972025934026</v></c></row><row r="48" spans="1:21" s="21" customFormat="1" ht="15.75"><c r="A48" s="22"/><c r="B48" s="73" t="str"><f>Translation!A118</f><v>TOTAL FOR INTERNAL MARKET</v></c><c r="C48" s="65"><v>3964.5096902272408</v></c><c r="D48" s="65"><v>0</v></c><c r="E48" s="65"><v>0</v></c><c r="F48" s="64"><v>3964.5096902272408</v></c><c r="G48" s="65"><v>23.089415623498898</v></c><c r="H48" s="65"><v>1103.8156648091283</v></c><c r="I48" s="65"><v>77.426451917092095</v></c><c r="J48" s="65"><v>228.85580373089547</v></c><c r="K48" s="65"><v>0</v></c><c r="L48" s="65"><v>0</v></c><c r="M48" s="64"><v>1433.1873360806151</v></c><c r="N48" s="65"><v>0</v></c><c r="O48" s="65"><v>0</v></c><c r="P48" s="65"><v>533.98611820377471</v></c><c r="Q48" s="65"><v>0</v></c><c r="R48" s="65"><v>0</v></c><c r="S48" s="65"><v>482.33081378958877</v></c><c r="T48" s="64"><v>1016.3169319933635</v></c><c r="U48" s="64"><v>6414.0139583012187</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286.23145539867085</v></c><c r="D59" s="235"><v>2576.0830985880375</v></c><c r="E59" s="235"/><c r="F59" s="235"/><c r="G59" s="235"><v>0</v></c><c r="H59" s="235"><v>0</v></c><c r="I59" s="59"><v>2862.3145539867082</v></c><c r="J59" s="235"><v>0</v></c><c r="K59" s="235"><v>1071.3830400000002</v></c><c r="L59" s="235"><v>195.99999999999997</v></c><c r="M59" s="235"><v>0</v></c><c r="N59" s="235"><v>0</v></c><c r="O59" s="235"><v>0</v></c><c r="P59" s="235"><v>0</v></c><c r="Q59" s="235"/><c r="R59" s="59"><v>1267.3830400000002</v></c><c r="S59" s="59"><v>4129.6975939867079</v></c><c r="T59" s="235"><v>0</v></c><c r="U59" s="235"/><c r="V59" s="59"><v>0</v></c><c r="W59" s="235"><v>0</v></c><c r="X59" s="235"><v>0</v></c><c r="Y59" s="235"><v>0</v></c><c r="Z59" s="235"><v>0</v></c><c r="AA59" s="186"><v>0</v></c><c r="AB59" s="59"><v>0</v></c><c r="AC59" s="64"><v>4129.6975939867079</v></c><c r="AD59" s="187"><v>165.18790375946719</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286.23145539867085</v></c><c r="D62" s="53"><f t="shared" si="0"/><v>2576.0830985880375</v></c><c r="E62" s="53"><f t="shared" si="0"/><v>0</v></c><c r="F62" s="53"><f t="shared" si="0"/><v>0</v></c><c r="G62" s="53"><f t="shared" si="0"/><v>0</v></c><c r="H62" s="53"><f t="shared" si="0"/><v>0</v></c><c r="I62" s="53"><f t="shared" si="0"/><v>2862.3145539867082</v></c><c r="J62" s="53"><f t="shared" si="0"/><v>0</v></c><c r="K62" s="53"><f t="shared" si="0"/><v>1071.3830400000002</v></c><c r="L62" s="53"><f t="shared" si="0"/><v>195.99999999999997</v></c><c r="M62" s="53"><f t="shared" si="0"/><v>0</v></c><c r="N62" s="53"><f t="shared" si="0"/><v>0</v></c><c r="O62" s="53"><f t="shared" si="0"/><v>0</v></c><c r="P62" s="53"><f t="shared" si="0"/><v>0</v></c><c r="Q62" s="53"><f t="shared" si="0"/><v>0</v></c><c r="R62" s="53"><f t="shared" si="0"/><v>1267.3830400000002</v></c><c r="S62" s="53"><f t="shared" si="0"/><v>4129.6975939867079</v></c><c r="T62" s="53"><f t="shared" si="0"/><v>0</v></c><c r="U62" s="53"><f t="shared" si="0"/><v>0</v></c><c r="V62" s="53"><f t="shared" si="0"/><v>0</v></c><c r="W62" s="53"><f t="shared" si="0"/><v>0</v></c><c r="X62" s="53"><f t="shared" si="0"/><v>0</v></c><c r="Y62" s="53"><f t="shared" si="0"/><v>0</v></c><c r="Z62" s="53"><f t="shared" si="0"/><v>0</v></c><c r="AA62" s="53"><f t="shared" si="0"/><v>0</v></c><c r="AB62" s="53"><f t="shared" si="0"/><v>0</v></c><c r="AC62" s="53"><f t="shared" si="0"/><v>4129.6975939867079</v></c><c r="AD62" s="53"><f t="shared" si="0"/><v>165.18790375946719</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841.85722176079651</v></c><c r="D69" s="235"><v>8586.9436619601256</v></c><c r="E69" s="235"/><c r="F69" s="235"/><c r="G69" s="235"><v>0</v></c><c r="H69" s="235"><v>0</v></c><c r="I69" s="59"><v>9428.8008837209218</v></c><c r="J69" s="185"><v>0</v></c><c r="K69" s="185"><v>1071.3830400000002</v></c><c r="L69" s="185"><v>195.99999999999997</v></c><c r="M69" s="185"><v>0</v></c><c r="N69" s="185"><v>0</v></c><c r="O69" s="235"><v>0</v></c><c r="P69" s="185"><v>0</v></c><c r="Q69" s="185"/><c r="R69" s="59"><v>1267.3830400000002</v></c><c r="S69" s="59"><v>10696.183923720922</v></c><c r="T69" s="71"><v>6566.4863297342145</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841.85722176079651</v></c><c r="D72" s="53"><f t="shared" si="1"/><v>8586.9436619601256</v></c><c r="E72" s="53"><f t="shared" si="1"/><v>0</v></c><c r="F72" s="53"><f t="shared" si="1"/><v>0</v></c><c r="G72" s="53"><f t="shared" si="1"/><v>0</v></c><c r="H72" s="53"><f t="shared" si="1"/><v>0</v></c><c r="I72" s="53"><f t="shared" si="1"/><v>9428.8008837209218</v></c><c r="J72" s="53"><f t="shared" si="1"/><v>0</v></c><c r="K72" s="53"><f t="shared" si="1"/><v>1071.3830400000002</v></c><c r="L72" s="53"><f t="shared" si="1"/><v>195.99999999999997</v></c><c r="M72" s="53"><f t="shared" si="1"/><v>0</v></c><c r="N72" s="53"><f t="shared" si="1"/><v>0</v></c><c r="O72" s="53"><f t="shared" si="1"/><v>0</v></c><c r="P72" s="53"><f t="shared" si="1"/><v>0</v></c><c r="Q72" s="53"><f t="shared" si="1"/><v>0</v></c><c r="R72" s="53"><f t="shared" si="1"/><v>1267.3830400000002</v></c><c r="S72" s="53"><f t="shared" si="1"/><v>10696.183923720922</v></c><c r="T72" s="71"><f>S72-AC62+AB62</f><v>6566.4863297342145</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864.9466373842954</v></c><c r="D79" s="186"><f t="shared" si="2"/><v>9690.7593267692537</v></c><c r="E79" s="186"><f t="shared" si="2"/><v>77.426451917092095</v></c><c r="F79" s="186"><f t="shared" si="2"/><v>228.85580373089547</v></c><c r="G79" s="186"><f t="shared" si="2"/><v>0</v></c><c r="H79" s="186"><f t="shared" si="2"/><v>0</v></c><c r="I79" s="53"><f>SUM(C79:H79)</f><v>10861.988219801537</v></c><c r="J79" s="186"><f t="shared" ref="J79:O79" si="3">N48+J72</f><v>0</v></c><c r="K79" s="186"><f t="shared" si="3"/><v>1071.3830400000002</v></c><c r="L79" s="186"><f t="shared" si="3"/><v>729.98611820377471</v></c><c r="M79" s="186"><f t="shared" si="3"/><v>0</v></c><c r="N79" s="186"><f t="shared" si="3"/><v>0</v></c><c r="O79" s="186"><f t="shared" si="3"/><v>482.33081378958877</v></c><c r="P79" s="186"><f>P72</f><v>0</v></c><c r="Q79" s="186"><f>Q72</f><v>0</v></c><c r="R79" s="53"><f>SUM(J79:Q79)</f><v>2283.6999719933638</v></c><c r="S79" s="186"><f>Y62</f><v>0</v></c><c r="T79" s="186"><f>Z62</f><v>0</v></c><c r="U79" s="186"><f>$C$49+$C$50+$C$51</f><v>0</v></c><c r="V79" s="53"><f>S79-T79-U79</f><v>0</v></c><c r="W79" s="186"><f>$D$49+$D$50+$D$51</f><v>0</v></c><c r="X79" s="186"><f>$E$49+$E$50+$E$51</f><v>0</v></c><c r="Y79" s="53"><f>I79+R79+V79-W79-X79</f><v>13145.688191794899</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0.30357142857142855</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0.38609074258982023</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1078.5884194893331</v></c><c r="D95" s="64"><f>SUM(D96:D104)</f><v>0</v></c><c r="E95" s="64"><f>SUM(E96:E104)</f><v>0</v></c><c r="F95" s="64"><f t="shared" ref="F95:F126" si="8">SUM(C95:E95)</f><v>1078.5884194893331</v></c><c r="G95" s="64"><f t="shared" ref="G95:L95" si="9">SUM(G96:G104)</f><v>0</v></c><c r="H95" s="64"><f t="shared" si="9"/><v>230.61589544927853</v></c><c r="I95" s="64"><f t="shared" si="9"/><v>0</v></c><c r="J95" s="64"><f t="shared" si="9"/><v>50.652122572306453</v></c><c r="K95" s="64"><f t="shared" si="9"/><v>0</v></c><c r="L95" s="64"><f t="shared" si="9"/><v>0</v></c><c r="M95" s="64"><f t="shared" ref="M95:M126" si="10">SUM(G95:L95)</f><v>281.26801802158496</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1359.8564375109181</v></c></row><row r="96" spans="1:32" s="21" customFormat="1" ht="15.75"><c r="A96" s="22"/><c r="B96" s="182" t="str"><f>Translation!A61</f><v>Hot water</v></c><c r="C96" s="185"><f t="shared" ref="C96:C104" si="14">IF(AND(C$48&gt;0,($S$133+$V$143)&gt;0), ($S$133+$V$143)/C$48,0)*C18</f><v>114.06985854704361</v></c><c r="D96" s="185"><f t="shared" ref="D96:D104" si="15">IF(AND(D$48&gt;0,$S$134&gt;0), ($S$134)/D$48,0)*D18</f><v>0</v></c><c r="E96" s="185"><f t="shared" ref="E96:E104" si="16">IF(AND(E$48&gt;0,$S$135&gt;0), ($S$135)/E$48,0)*E18</f><v>0</v></c><c r="F96" s="64"><f t="shared" si="8"/><v>114.06985854704361</v></c><c r="G96" s="185"><f>'CO2 factors'!C$7*G18</f><v>0</v></c><c r="H96" s="185"><f>'CO2 factors'!D$7*H18</f><v>34.441391664023712</v></c><c r="I96" s="185"><f>'CO2 factors'!E$7*I18</f><v>0</v></c><c r="J96" s="185"><f>'CO2 factors'!F$7*J18</f><v>0</v></c><c r="K96" s="185"><f>'CO2 factors'!G$7*K18</f><v>0</v></c><c r="L96" s="185"><f>'CO2 factors'!H$7*L18</f><v>0</v></c><c r="M96" s="64"><f t="shared" si="10"/><v>34.441391664023712</v></c><c r="N96" s="185"><f>'CO2 factors'!J$7*N18</f><v>0</v></c><c r="O96" s="185"><f>'CO2 factors'!K$7*O18</f><v>0</v></c><c r="P96" s="185"><f>'CO2 factors'!L$7*P18</f><v>0</v></c><c r="Q96" s="185"><f>'CO2 factors'!M$7*Q18</f><v>0</v></c><c r="R96" s="185"><f>'CO2 factors'!N$7*R18</f><v>0</v></c><c r="S96" s="185"><f>'CO2 factors'!O$7*S18</f><v>0</v></c><c r="T96" s="64"><f t="shared" si="12"/><v>0</v></c><c r="U96" s="64"><f t="shared" si="13"/><v>148.51125021106731</v></c></row><row r="97" spans="1:21" s="21" customFormat="1" ht="15.75"><c r="A97" s="22"/><c r="B97" s="182" t="str"><f>Translation!A62</f><v>Heating and cooling</v></c><c r="C97" s="185"><f t="shared" si="14"/><v>471.32294188651679</v></c><c r="D97" s="185"><f t="shared" si="15"/><v>0</v></c><c r="E97" s="185"><f t="shared" si="16"/><v>0</v></c><c r="F97" s="64"><f t="shared" si="8"/><v>471.32294188651679</v></c><c r="G97" s="185"><f>'CO2 factors'!C$7*G19</f><v>0</v></c><c r="H97" s="185"><f>'CO2 factors'!D$7*H19</f><v>196.17450378525481</v></c><c r="I97" s="185"><f>'CO2 factors'!E$7*I19</f><v>0</v></c><c r="J97" s="185"><f>'CO2 factors'!F$7*J19</f><v>28.244883229002006</v></c><c r="K97" s="185"><f>'CO2 factors'!G$7*K19</f><v>0</v></c><c r="L97" s="185"><f>'CO2 factors'!H$7*L19</f><v>0</v></c><c r="M97" s="64"><f t="shared" si="10"/><v>224.41938701425681</v></c><c r="N97" s="185"><f>'CO2 factors'!J$7*N19</f><v>0</v></c><c r="O97" s="185"><f>'CO2 factors'!K$7*O19</f><v>0</v></c><c r="P97" s="185"><f>'CO2 factors'!L$7*P19</f><v>0</v></c><c r="Q97" s="185"><f>'CO2 factors'!M$7*Q19</f><v>0</v></c><c r="R97" s="185"><f>'CO2 factors'!N$7*R19</f><v>0</v></c><c r="S97" s="185"><f>'CO2 factors'!O$7*S19</f><v>0</v></c><c r="T97" s="64"><f t="shared" si="12"/><v>0</v></c><c r="U97" s="64"><f t="shared" si="13"/><v>695.7423289007736</v></c></row><row r="98" spans="1:21" s="21" customFormat="1" ht="15.75"><c r="A98" s="22"/><c r="B98" s="182" t="str"><f>Translation!A63</f><v>Lighting</v></c><c r="C98" s="185"><f t="shared" si="14"/><v>124.19587678772798</v></c><c r="D98" s="185"><f t="shared" si="15"/><v>0</v></c><c r="E98" s="185"><f t="shared" si="16"/><v>0</v></c><c r="F98" s="64"><f t="shared" si="8"/><v>124.19587678772798</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124.19587678772798</v></c></row><row r="99" spans="1:21" s="21" customFormat="1" ht="15.75"><c r="A99" s="22"/><c r="B99" s="182" t="str"><f>Translation!A64</f><v>Cooking</v></c><c r="C99" s="185"><f t="shared" si="14"/><v>99.207240685764859</v></c><c r="D99" s="185"><f t="shared" si="15"/><v>0</v></c><c r="E99" s="185"><f t="shared" si="16"/><v>0</v></c><c r="F99" s="64"><f t="shared" si="8"/><v>99.207240685764859</v></c><c r="G99" s="185"><f>'CO2 factors'!C$7*G21</f><v>0</v></c><c r="H99" s="185"><f>'CO2 factors'!D$7*H21</f><v>0</v></c><c r="I99" s="185"><f>'CO2 factors'!E$7*I21</f><v>0</v></c><c r="J99" s="185"><f>'CO2 factors'!F$7*J21</f><v>22.40723934330445</v></c><c r="K99" s="185"><f>'CO2 factors'!G$7*K21</f><v>0</v></c><c r="L99" s="185"><f>'CO2 factors'!H$7*L21</f><v>0</v></c><c r="M99" s="64"><f t="shared" si="10"/><v>22.40723934330445</v></c><c r="N99" s="185"><f>'CO2 factors'!J$7*N21</f><v>0</v></c><c r="O99" s="185"><f>'CO2 factors'!K$7*O21</f><v>0</v></c><c r="P99" s="185"><f>'CO2 factors'!L$7*P21</f><v>0</v></c><c r="Q99" s="185"><f>'CO2 factors'!M$7*Q21</f><v>0</v></c><c r="R99" s="185"><f>'CO2 factors'!N$7*R21</f><v>0</v></c><c r="S99" s="185"><f>'CO2 factors'!O$7*S21</f><v>0</v></c><c r="T99" s="64"><f t="shared" si="12"/><v>0</v></c><c r="U99" s="64"><f t="shared" si="13"/><v>121.61448002906931</v></c></row><row r="100" spans="1:21" s="21" customFormat="1" ht="15.75"><c r="A100" s="22"/><c r="B100" s="182" t="str"><f>Translation!A65</f><v>Refrigerator and freezers</v></c><c r="C100" s="185"><f t="shared" si="14"/><v>139.23823254142445</v></c><c r="D100" s="185"><f t="shared" si="15"/><v>0</v></c><c r="E100" s="185"><f t="shared" si="16"/><v>0</v></c><c r="F100" s="64"><f t="shared" si="8"/><v>139.23823254142445</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139.23823254142445</v></c></row><row r="101" spans="1:21" s="21" customFormat="1" ht="15.75"><c r="A101" s="22"/><c r="B101" s="182" t="str"><f>Translation!A66</f><v>Laundry machines and dryers</v></c><c r="C101" s="185"><f t="shared" si="14"/><v>8.4742369992439972</v></c><c r="D101" s="185"><f t="shared" si="15"/><v>0</v></c><c r="E101" s="185"><f t="shared" si="16"/><v>0</v></c><c r="F101" s="64"><f t="shared" si="8"/><v>8.4742369992439972</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8.4742369992439972</v></c></row><row r="102" spans="1:21" s="21" customFormat="1" ht="15.75"><c r="A102" s="22"/><c r="B102" s="182" t="str"><f>Translation!A67</f><v>Dish washing</v></c><c r="C102" s="185"><f t="shared" si="14"/><v>11.863931798941593</v></c><c r="D102" s="185"><f t="shared" si="15"/><v>0</v></c><c r="E102" s="185"><f t="shared" si="16"/><v>0</v></c><c r="F102" s="64"><f t="shared" si="8"/><v>11.863931798941593</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11.863931798941593</v></c></row><row r="103" spans="1:21" s="21" customFormat="1" ht="15.75"><c r="A103" s="22"/><c r="B103" s="182" t="str"><f>Translation!A68</f><v>Tv sets</v></c><c r="C103" s="185"><f t="shared" si="14"/><v>11.02302674286277</v></c><c r="D103" s="185"><f t="shared" si="15"/><v>0</v></c><c r="E103" s="185"><f t="shared" si="16"/><v>0</v></c><c r="F103" s="64"><f t="shared" si="8"/><v>11.02302674286277</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11.02302674286277</v></c></row><row r="104" spans="1:21" s="21" customFormat="1" ht="15.75"><c r="A104" s="22"/><c r="B104" s="182" t="str"><f>Translation!A69</f><v>Other electric appliances</v></c><c r="C104" s="185"><f t="shared" si="14"/><v>99.193073499807142</v></c><c r="D104" s="185"><f t="shared" si="15"/><v>0</v></c><c r="E104" s="185"><f t="shared" si="16"/><v>0</v></c><c r="F104" s="64"><f t="shared" si="8"/><v>99.193073499807142</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99.193073499807142</v></c></row><row r="105" spans="1:21" s="21" customFormat="1" ht="15.75"><c r="A105" s="22"/><c r="B105" s="66" t="str"><f>Translation!A70</f><v>PRIMARY SECTOR</v></c><c r="C105" s="64"><f>SUM(C106:C107)</f><v>39.458519559729147</v></c><c r="D105" s="64"><f>SUM(D106:D107)</f><v>0</v></c><c r="E105" s="64"><f>SUM(E106:E107)</f><v>0</v></c><c r="F105" s="64"><f t="shared" si="8"/><v>39.458519559729147</v></c><c r="G105" s="64"><f t="shared" ref="G105:L105" si="17">SUM(G106:G107)</f><v>0</v></c><c r="H105" s="64"><f t="shared" si="17"/><v>2.99160122673625</v></c><c r="I105" s="64"><f t="shared" si="17"/><v>0</v></c><c r="J105" s="64"><f t="shared" si="17"/><v>0</v></c><c r="K105" s="64"><f t="shared" si="17"/><v>0</v></c><c r="L105" s="64"><f t="shared" si="17"/><v>0</v></c><c r="M105" s="64"><f t="shared" si="10"/><v>2.99160122673625</v></c><c r="N105" s="64"><f t="shared" ref="N105:S105" si="18">SUM(N106:N107)</f><v>0</v></c><c r="O105" s="64"><f t="shared" si="18"/><v>0</v></c><c r="P105" s="64"><f t="shared" si="18"/><v>0</v></c><c r="Q105" s="64"><f t="shared" si="18"/><v>0</v></c><c r="R105" s="64"><f t="shared" si="18"/><v>0</v></c><c r="S105" s="64"><f t="shared" si="18"/><v>0</v></c><c r="T105" s="64"><f t="shared" si="12"/><v>0</v></c><c r="U105" s="64"><f t="shared" si="13"/><v>42.450120786465398</v></c></row><row r="106" spans="1:21" s="21" customFormat="1" ht="15.75"><c r="A106" s="22"/><c r="B106" s="183" t="str"><f>Translation!A71</f><v>Agriculture, forestry and fishing</v></c><c r="C106" s="185"><f>IF(AND(C$48&gt;0,($S$133+$V$143)&gt;0), ($S$133+$V$143)/C$48,0)*C28</f><v>39.458519559729147</v></c><c r="D106" s="185"><f>IF(AND(D$48&gt;0,$S$134&gt;0), ($S$134)/D$48,0)*D28</f><v>0</v></c><c r="E106" s="185"><f>IF(AND(E$48&gt;0,$S$135&gt;0), ($S$135)/E$48,0)*E28</f><v>0</v></c><c r="F106" s="64"><f t="shared" si="8"/><v>39.458519559729147</v></c><c r="G106" s="185"><f>'CO2 factors'!C$7*G28</f><v>0</v></c><c r="H106" s="185"><f>'CO2 factors'!D$7*H28</f><v>2.99160122673625</v></c><c r="I106" s="185"><f>'CO2 factors'!E$7*I28</f><v>0</v></c><c r="J106" s="185"><f>'CO2 factors'!F$7*J28</f><v>0</v></c><c r="K106" s="185"><f>'CO2 factors'!G$7*K28</f><v>0</v></c><c r="L106" s="185"><f>'CO2 factors'!H$7*L28</f><v>0</v></c><c r="M106" s="64"><f t="shared" si="10"/><v>2.99160122673625</v></c><c r="N106" s="185"><f>'CO2 factors'!J$7*N28</f><v>0</v></c><c r="O106" s="185"><f>'CO2 factors'!K$7*O28</f><v>0</v></c><c r="P106" s="185"><f>'CO2 factors'!L$7*P28</f><v>0</v></c><c r="Q106" s="185"><f>'CO2 factors'!M$7*Q28</f><v>0</v></c><c r="R106" s="185"><f>'CO2 factors'!N$7*R28</f><v>0</v></c><c r="S106" s="185"><f>'CO2 factors'!O$7*S28</f><v>0</v></c><c r="T106" s="64"><f t="shared" si="12"/><v>0</v></c><c r="U106" s="64"><f t="shared" si="13"/><v>42.450120786465398</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69.817959687734884</v></c><c r="D108" s="64"><f>SUM(D109:D111)</f><v>0</v></c><c r="E108" s="64"><f>SUM(E109:E111)</f><v>0</v></c><c r="F108" s="64"><f t="shared" si="8"/><v>69.817959687734884</v></c><c r="G108" s="64"><f t="shared" ref="G108:L108" si="19">SUM(G109:G111)</f><v>6.4419469589561924</v></c><c r="H108" s="64"><f t="shared" si="19"/><v>6.4435600551161887</v></c><c r="I108" s="64"><f t="shared" si="19"/><v>0</v></c><c r="J108" s="64"><f t="shared" si="19"/><v>0.19486320843780836</v></c><c r="K108" s="64"><f t="shared" si="19"/><v>0</v></c><c r="L108" s="64"><f t="shared" si="19"/><v>0</v></c><c r="M108" s="64"><f t="shared" si="10"/><v>13.08037022251019</v></c><c r="N108" s="64"><f t="shared" ref="N108:S108" si="20">SUM(N109:N111)</f><v>0</v></c><c r="O108" s="64"><f t="shared" si="20"/><v>0</v></c><c r="P108" s="64"><f t="shared" si="20"/><v>0</v></c><c r="Q108" s="64"><f t="shared" si="20"/><v>0</v></c><c r="R108" s="64"><f t="shared" si="20"/><v>0</v></c><c r="S108" s="64"><f t="shared" si="20"/><v>0</v></c><c r="T108" s="64"><f t="shared" si="12"/><v>0</v></c><c r="U108" s="64"><f t="shared" si="13"/><v>82.898329910245081</v></c></row><row r="109" spans="1:21" s="21" customFormat="1" ht="15.75"><c r="A109" s="22"/><c r="B109" s="183" t="str"><f>Translation!A74</f><v>Manufacturing</v></c><c r="C109" s="185"><f>IF(AND(C$48&gt;0,($S$133+$V$143)&gt;0), ($S$133+$V$143)/C$48,0)*C31</f><v>6.5865999705410312</v></c><c r="D109" s="185"><f>IF(AND(D$48&gt;0,$S$134&gt;0), ($S$134)/D$48,0)*D31</f><v>0</v></c><c r="E109" s="185"><f>IF(AND(E$48&gt;0,$S$135&gt;0), ($S$135)/E$48,0)*E31</f><v>0</v></c><c r="F109" s="64"><f t="shared" si="8"/><v>6.5865999705410312</v></c><c r="G109" s="185"><f>'CO2 factors'!C$7*G31</f><v>1.6104867397390488</v></c><c r="H109" s="185"><f>'CO2 factors'!D$7*H31</f><v>1.6108900137790476</v></c><c r="I109" s="185"><f>'CO2 factors'!E$7*I31</f><v>0</v></c><c r="J109" s="185"><f>'CO2 factors'!F$7*J31</f><v>0.19486320843780836</v></c><c r="K109" s="185"><f>'CO2 factors'!G$7*K31</f><v>0</v></c><c r="L109" s="185"><f>'CO2 factors'!H$7*L31</f><v>0</v></c><c r="M109" s="64"><f t="shared" si="10"/><v>3.4162399619559043</v></c><c r="N109" s="185"><f>'CO2 factors'!J$7*N31</f><v>0</v></c><c r="O109" s="185"><f>'CO2 factors'!K$7*O31</f><v>0</v></c><c r="P109" s="185"><f>'CO2 factors'!L$7*P31</f><v>0</v></c><c r="Q109" s="185"><f>'CO2 factors'!M$7*Q31</f><v>0</v></c><c r="R109" s="185"><f>'CO2 factors'!N$7*R31</f><v>0</v></c><c r="S109" s="185"><f>'CO2 factors'!O$7*S31</f><v>0</v></c><c r="T109" s="64"><f t="shared" si="12"/><v>0</v></c><c r="U109" s="64"><f t="shared" si="13"/><v>10.002839932496936</v></c></row><row r="110" spans="1:21" s="21" customFormat="1" ht="30"><c r="A110" s="22"/><c r="B110" s="183" t="str"><f>Translation!A75</f><v>Water supply, sewerage, waste management and remediation activities</v></c><c r="C110" s="185"><f>IF(AND(C$48&gt;0,($S$133+$V$143)&gt;0), ($S$133+$V$143)/C$48,0)*C32</f><v>43.471559805570756</v></c><c r="D110" s="185"><f>IF(AND(D$48&gt;0,$S$134&gt;0), ($S$134)/D$48,0)*D32</f><v>0</v></c><c r="E110" s="185"><f>IF(AND(E$48&gt;0,$S$135&gt;0), ($S$135)/E$48,0)*E32</f><v>0</v></c><c r="F110" s="64"><f t="shared" si="8"/><v>43.471559805570756</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43.471559805570756</v></c></row><row r="111" spans="1:21" s="21" customFormat="1" ht="15.75"><c r="A111" s="22"/><c r="B111" s="183" t="str"><f>Translation!A76</f><v>Construction</v></c><c r="C111" s="185"><f>IF(AND(C$48&gt;0,($S$133+$V$143)&gt;0), ($S$133+$V$143)/C$48,0)*C33</f><v>19.759799911623098</v></c><c r="D111" s="185"><f>IF(AND(D$48&gt;0,$S$134&gt;0), ($S$134)/D$48,0)*D33</f><v>0</v></c><c r="E111" s="185"><f>IF(AND(E$48&gt;0,$S$135&gt;0), ($S$135)/E$48,0)*E33</f><v>0</v></c><c r="F111" s="64"><f t="shared" si="8"/><v>19.759799911623098</v></c><c r="G111" s="75"><f>'CO2 factors'!C$7*G33</f><v>4.8314602192171439</v></c><c r="H111" s="75"><f>'CO2 factors'!D$7*H33</f><v>4.8326700413371411</v></c><c r="I111" s="75"><f>'CO2 factors'!E$7*I33</f><v>0</v></c><c r="J111" s="75"><f>'CO2 factors'!F$7*J33</f><v>0</v></c><c r="K111" s="75"><f>'CO2 factors'!G$7*K33</f><v>0</v></c><c r="L111" s="75"><f>'CO2 factors'!H$7*L33</f><v>0</v></c><c r="M111" s="64"><f t="shared" si="10"/><v>9.664130260554284</v></c><c r="N111" s="75"><f>'CO2 factors'!J$7*N33</f><v>0</v></c><c r="O111" s="75"><f>'CO2 factors'!K$7*O33</f><v>0</v></c><c r="P111" s="75"><f>'CO2 factors'!L$7*P33</f><v>0</v></c><c r="Q111" s="75"><f>'CO2 factors'!M$7*Q33</f><v>0</v></c><c r="R111" s="75"><f>'CO2 factors'!N$7*R33</f><v>0</v></c><c r="S111" s="75"><f>'CO2 factors'!O$7*S33</f><v>0</v></c><c r="T111" s="64"><f t="shared" si="12"/><v>0</v></c><c r="U111" s="64"><f t="shared" si="13"/><v>29.423930172177382</v></c></row><row r="112" spans="1:21" s="21" customFormat="1" ht="15.75"><c r="A112" s="22"/><c r="B112" s="61" t="str"><f>Translation!A77</f><v>TERTIARY SECTOR</v></c><c r="C112" s="64"><f>SUM(C113:C120)</f><v>1327.4394928553597</v></c><c r="D112" s="64"><f>SUM(D113:D120)</f><v>0</v></c><c r="E112" s="64"><f>SUM(E113:E120)</f><v>0</v></c><c r="F112" s="64"><f t="shared" si="8"/><v>1327.4394928553597</v></c><c r="G112" s="64"><f t="shared" ref="G112:L112" si="21">SUM(G113:G120)</f><v>0</v></c><c r="H112" s="64"><f t="shared" si="21"/><v>43.274917827170384</v></c><c r="I112" s="64"><f t="shared" si="21"/><v>0</v></c><c r="J112" s="64"><f t="shared" si="21"/><v>4.0784071146706484</v></c><c r="K112" s="64"><f t="shared" si="21"/><v>0</v></c><c r="L112" s="64"><f t="shared" si="21"/><v>0</v></c><c r="M112" s="64"><f t="shared" si="10"/><v>47.353324941841031</v></c><c r="N112" s="64"><f t="shared" ref="N112:S112" si="22">SUM(N113:N120)</f><v>0</v></c><c r="O112" s="64"><f t="shared" si="22"/><v>0</v></c><c r="P112" s="64"><f t="shared" si="22"/><v>0</v></c><c r="Q112" s="64"><f t="shared" si="22"/><v>0</v></c><c r="R112" s="64"><f t="shared" si="22"/><v>0</v></c><c r="S112" s="64"><f t="shared" si="22"/><v>0</v></c><c r="T112" s="64"><f t="shared" si="12"/><v>0</v></c><c r="U112" s="64"><f t="shared" si="13"/><v>1374.7928177972008</v></c></row><row r="113" spans="1:23" s="21" customFormat="1" ht="30"><c r="A113" s="22"/><c r="B113" s="183" t="str"><f>Translation!A78</f><v xml:space="preserve">Wholesale and retail trade; repair of motor vehicles and motorcycles </v></c><c r="C113" s="185"><f t="shared" ref="C113:C120" si="23">IF(AND(C$48&gt;0,($S$133+$V$143)&gt;0), ($S$133+$V$143)/C$48,0)*C35</f><v>388.82873202262186</v></c><c r="D113" s="185"><f t="shared" ref="D113:D120" si="24">IF(AND(D$48&gt;0,$S$134&gt;0), ($S$134)/D$48,0)*D35</f><v>0</v></c><c r="E113" s="185"><f t="shared" ref="E113:E120" si="25">IF(AND(E$48&gt;0,$S$135&gt;0), ($S$135)/E$48,0)*E35</f><v>0</v></c><c r="F113" s="64"><f t="shared" si="8"/><v>388.82873202262186</v></c><c r="G113" s="185"><f>'CO2 factors'!C$7*G35</f><v>0</v></c><c r="H113" s="185"><f>'CO2 factors'!D$7*H35</f><v>8.7209349614568694</v></c><c r="I113" s="185"><f>'CO2 factors'!E$7*I35</f><v>0</v></c><c r="J113" s="185"><f>'CO2 factors'!F$7*J35</f><v>0</v></c><c r="K113" s="185"><f>'CO2 factors'!G$7*K35</f><v>0</v></c><c r="L113" s="185"><f>'CO2 factors'!H$7*L35</f><v>0</v></c><c r="M113" s="64"><f t="shared" si="10"/><v>8.7209349614568694</v></c><c r="N113" s="185"><f>'CO2 factors'!J$7*N35</f><v>0</v></c><c r="O113" s="185"><f>'CO2 factors'!K$7*O35</f><v>0</v></c><c r="P113" s="185"><f>'CO2 factors'!L$7*P35</f><v>0</v></c><c r="Q113" s="185"><f>'CO2 factors'!M$7*Q35</f><v>0</v></c><c r="R113" s="185"><f>'CO2 factors'!N$7*R35</f><v>0</v></c><c r="S113" s="185"><f>'CO2 factors'!O$7*S35</f><v>0</v></c><c r="T113" s="64"><f t="shared" si="12"/><v>0</v></c><c r="U113" s="64"><f t="shared" si="13"/><v>397.54966698407873</v></c></row><row r="114" spans="1:23" s="21" customFormat="1" ht="15.75"><c r="A114" s="22"/><c r="B114" s="183" t="str"><f>Translation!A79</f><v>Accommodation and food service activities</v></c><c r="C114" s="185"><f t="shared" si="23"/><v>544.28521505871402</v></c><c r="D114" s="185"><f t="shared" si="24"/><v>0</v></c><c r="E114" s="185"><f t="shared" si="25"/><v>0</v></c><c r="F114" s="64"><f t="shared" si="8"/><v>544.28521505871402</v></c><c r="G114" s="185"><f>'CO2 factors'!C$7*G36</f><v>0</v></c><c r="H114" s="185"><f>'CO2 factors'!D$7*H36</f><v>36.292606016173465</v></c><c r="I114" s="185"><f>'CO2 factors'!E$7*I36</f><v>0</v></c><c r="J114" s="185"><f>'CO2 factors'!F$7*J36</f><v>4.0784071146706484</v></c><c r="K114" s="185"><f>'CO2 factors'!G$7*K36</f><v>0</v></c><c r="L114" s="185"><f>'CO2 factors'!H$7*L36</f><v>0</v></c><c r="M114" s="64"><f t="shared" si="10"/><v>40.371013130844112</v></c><c r="N114" s="185"><f>'CO2 factors'!J$7*N36</f><v>0</v></c><c r="O114" s="185"><f>'CO2 factors'!K$7*O36</f><v>0</v></c><c r="P114" s="185"><f>'CO2 factors'!L$7*P36</f><v>0</v></c><c r="Q114" s="185"><f>'CO2 factors'!M$7*Q36</f><v>0</v></c><c r="R114" s="185"><f>'CO2 factors'!N$7*R36</f><v>0</v></c><c r="S114" s="185"><f>'CO2 factors'!O$7*S36</f><v>0</v></c><c r="T114" s="64"><f t="shared" si="12"/><v>0</v></c><c r="U114" s="64"><f t="shared" si="13"/><v>584.65622818955808</v></c></row><row r="115" spans="1:23" s="21" customFormat="1" ht="15.75"><c r="A115" s="22"/><c r="B115" s="183" t="str"><f>Translation!A80</f><v>General public administration and social security</v></c><c r="C115" s="185"><f t="shared" si="23"/><v>57.714279377239528</v></c><c r="D115" s="185"><f t="shared" si="24"/><v>0</v></c><c r="E115" s="185"><f t="shared" si="25"/><v>0</v></c><c r="F115" s="64"><f t="shared" si="8"/><v>57.714279377239528</v></c><c r="G115" s="185"><f>'CO2 factors'!C$7*G37</f><v>0</v></c><c r="H115" s="185"><f>'CO2 factors'!D$7*H37</f><v>1.6095504081812457</v></c><c r="I115" s="185"><f>'CO2 factors'!E$7*I37</f><v>0</v></c><c r="J115" s="185"><f>'CO2 factors'!F$7*J37</f><v>0</v></c><c r="K115" s="185"><f>'CO2 factors'!G$7*K37</f><v>0</v></c><c r="L115" s="185"><f>'CO2 factors'!H$7*L37</f><v>0</v></c><c r="M115" s="64"><f t="shared" si="10"/><v>1.6095504081812457</v></c><c r="N115" s="185"><f>'CO2 factors'!J$7*N37</f><v>0</v></c><c r="O115" s="185"><f>'CO2 factors'!K$7*O37</f><v>0</v></c><c r="P115" s="185"><f>'CO2 factors'!L$7*P37</f><v>0</v></c><c r="Q115" s="185"><f>'CO2 factors'!M$7*Q37</f><v>0</v></c><c r="R115" s="185"><f>'CO2 factors'!N$7*R37</f><v>0</v></c><c r="S115" s="185"><f>'CO2 factors'!O$7*S37</f><v>0</v></c><c r="T115" s="64"><f t="shared" si="12"/><v>0</v></c><c r="U115" s="64"><f t="shared" si="13"/><v>59.32382978542077</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40.847734794473816</v></c><c r="D117" s="185"><f t="shared" si="24"/><v>0</v></c><c r="E117" s="185"><f t="shared" si="25"/><v>0</v></c><c r="F117" s="64"><f t="shared" si="8"/><v>40.847734794473816</v></c><c r="G117" s="185"><f>'CO2 factors'!C$7*G39</f><v>0</v></c><c r="H117" s="185"><f>'CO2 factors'!D$7*H39</f><v>7.6241986571881517</v></c><c r="I117" s="185"><f>'CO2 factors'!E$7*I39</f><v>0</v></c><c r="J117" s="185"><f>'CO2 factors'!F$7*J39</f><v>0</v></c><c r="K117" s="185"><f>'CO2 factors'!G$7*K39</f><v>0</v></c><c r="L117" s="185"><f>'CO2 factors'!H$7*L39</f><v>0</v></c><c r="M117" s="64"><f t="shared" si="10"/><v>7.6241986571881517</v></c><c r="N117" s="185"><f>'CO2 factors'!J$7*N39</f><v>0</v></c><c r="O117" s="185"><f>'CO2 factors'!K$7*O39</f><v>0</v></c><c r="P117" s="185"><f>'CO2 factors'!L$7*P39</f><v>0</v></c><c r="Q117" s="185"><f>'CO2 factors'!M$7*Q39</f><v>0</v></c><c r="R117" s="185"><f>'CO2 factors'!N$7*R39</f><v>0</v></c><c r="S117" s="185"><f>'CO2 factors'!O$7*S39</f><v>0</v></c><c r="T117" s="64"><f t="shared" si="12"/><v>0</v></c><c r="U117" s="64"><f t="shared" si="13"/><v>48.471933451661968</v></c></row><row r="118" spans="1:23" s="21" customFormat="1" ht="15.75"><c r="A118" s="22"/><c r="B118" s="183" t="str"><f>Translation!A83</f><v>Human health and social work activities</v></c><c r="C118" s="185"><f t="shared" si="23"/><v>9.3057861911948248</v></c><c r="D118" s="185"><f t="shared" si="24"/><v>0</v></c><c r="E118" s="185"><f t="shared" si="25"/><v>0</v></c><c r="F118" s="64"><f t="shared" si="8"/><v>9.3057861911948248</v></c><c r="G118" s="185"><f>'CO2 factors'!C$7*G40</f><v>0</v></c><c r="H118" s="185"><f>'CO2 factors'!D$7*H40</f><v>-0.20285236821138303</v></c><c r="I118" s="185"><f>'CO2 factors'!E$7*I40</f><v>0</v></c><c r="J118" s="185"><f>'CO2 factors'!F$7*J40</f><v>0</v></c><c r="K118" s="185"><f>'CO2 factors'!G$7*K40</f><v>0</v></c><c r="L118" s="185"><f>'CO2 factors'!H$7*L40</f><v>0</v></c><c r="M118" s="64"><f t="shared" si="10"/><v>-0.20285236821138303</v></c><c r="N118" s="185"><f>'CO2 factors'!J$7*N40</f><v>0</v></c><c r="O118" s="185"><f>'CO2 factors'!K$7*O40</f><v>0</v></c><c r="P118" s="185"><f>'CO2 factors'!L$7*P40</f><v>0</v></c><c r="Q118" s="185"><f>'CO2 factors'!M$7*Q40</f><v>0</v></c><c r="R118" s="185"><f>'CO2 factors'!N$7*R40</f><v>0</v></c><c r="S118" s="185"><f>'CO2 factors'!O$7*S40</f><v>0</v></c><c r="T118" s="64"><f t="shared" si="12"/><v>0</v></c><c r="U118" s="64"><f t="shared" si="13"/><v>9.1029338229834416</v></c></row><row r="119" spans="1:23" s="21" customFormat="1" ht="15.75"><c r="A119" s="22"/><c r="B119" s="183" t="str"><f>Translation!A84</f><v>Other services</v></c><c r="C119" s="185"><f t="shared" si="23"/><v>224.64484769810258</v></c><c r="D119" s="185"><f t="shared" si="24"/><v>0</v></c><c r="E119" s="185"><f t="shared" si="25"/><v>0</v></c><c r="F119" s="64"><f t="shared" si="8"/><v>224.64484769810258</v></c><c r="G119" s="185"><f>'CO2 factors'!C$7*G41</f><v>0</v></c><c r="H119" s="185"><f>'CO2 factors'!D$7*H41</f><v>-10.769519847617968</v></c><c r="I119" s="185"><f>'CO2 factors'!E$7*I41</f><v>0</v></c><c r="J119" s="185"><f>'CO2 factors'!F$7*J41</f><v>0</v></c><c r="K119" s="185"><f>'CO2 factors'!G$7*K41</f><v>0</v></c><c r="L119" s="185"><f>'CO2 factors'!H$7*L41</f><v>0</v></c><c r="M119" s="64"><f t="shared" si="10"/><v>-10.769519847617968</v></c><c r="N119" s="185"><f>'CO2 factors'!J$7*N41</f><v>0</v></c><c r="O119" s="185"><f>'CO2 factors'!K$7*O41</f><v>0</v></c><c r="P119" s="185"><f>'CO2 factors'!L$7*P41</f><v>0</v></c><c r="Q119" s="185"><f>'CO2 factors'!M$7*Q41</f><v>0</v></c><c r="R119" s="185"><f>'CO2 factors'!N$7*R41</f><v>0</v></c><c r="S119" s="185"><f>'CO2 factors'!O$7*S41</f><v>0</v></c><c r="T119" s="64"><f t="shared" si="12"/><v>0</v></c><c r="U119" s="64"><f t="shared" si="13"/><v>213.87532785048461</v></c></row><row r="120" spans="1:23" s="21" customFormat="1" ht="15.75"><c r="A120" s="22"/><c r="B120" s="183" t="str"><f>Translation!A85</f><v>Public lighting</v></c><c r="C120" s="185"><f t="shared" si="23"/><v>61.812897713013243</v></c><c r="D120" s="185"><f t="shared" si="24"/><v>0</v></c><c r="E120" s="185"><f t="shared" si="25"/><v>0</v></c><c r="F120" s="64"><f t="shared" si="8"/><v>61.812897713013243</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61.812897713013243</v></c></row><row r="121" spans="1:23" s="21" customFormat="1" ht="15.75"><c r="A121" s="22"/><c r="B121" s="61" t="str"><f>Translation!A86</f><v>TRANSPORTS</v></c><c r="C121" s="64"><f>SUM(C122:C125)</f><v>12.287731022458409</v></c><c r="D121" s="64"><f>SUM(D122:D125)</f><v>0</v></c><c r="E121" s="64"><f>SUM(E122:E125)</f><v>0</v></c><c r="F121" s="64"><f t="shared" si="8"/><v>12.287731022458409</v></c><c r="G121" s="64"><f t="shared" ref="G121:L121" si="26">SUM(G122:G125)</f><v>0</v></c><c r="H121" s="64"><f t="shared" si="26"/><v>11.392807945735957</v></c><c r="I121" s="64"><f t="shared" si="26"/><v>19.279186527355929</v></c><c r="J121" s="64"><f t="shared" si="26"/><v>0</v></c><c r="K121" s="64"><f t="shared" si="26"/><v>0</v></c><c r="L121" s="64"><f t="shared" si="26"/><v>0</v></c><c r="M121" s="64"><f t="shared" si="10"/><v>30.671994473091885</v></c><c r="N121" s="64"><f t="shared" ref="N121:S121" si="27">SUM(N122:N125)</f><v>0</v></c><c r="O121" s="64"><f t="shared" si="27"/><v>0</v></c><c r="P121" s="64"><f t="shared" si="27"/><v>0</v></c><c r="Q121" s="64"><f t="shared" si="27"/><v>0</v></c><c r="R121" s="64"><f t="shared" si="27"/><v>0</v></c><c r="S121" s="64"><f t="shared" si="27"/><v>0</v></c><c r="T121" s="64"><f t="shared" si="12"/><v>0</v></c><c r="U121" s="64"><f t="shared" si="13"/><v>42.959725495550295</v></c></row><row r="122" spans="1:23" s="21" customFormat="1" ht="30"><c r="A122" s="22"/><c r="B122" s="183" t="str"><f>Translation!A87</f><v>Passenger transport by road (public transport, taxi, tourism, transfers, etc.)</v></c><c r="C122" s="185"><f>IF(AND(C$48&gt;0,($S$133+$V$143)&gt;0), ($S$133+$V$143)/C$48,0)*C44</f><v>9.5085336402413026E-2</v></c><c r="D122" s="185"><f>IF(AND(D$48&gt;0,$S$134&gt;0), ($S$134)/D$48,0)*D44</f><v>0</v></c><c r="E122" s="185"><f>IF(AND(E$48&gt;0,$S$135&gt;0), ($S$135)/E$48,0)*E44</f><v>0</v></c><c r="F122" s="64"><f t="shared" si="8"/><v>9.5085336402413026E-2</v></c><c r="G122" s="185"><f>'CO2 factors'!C$7*G44</f><v>0</v></c><c r="H122" s="185"><f>'CO2 factors'!D$7*H44</f><v>0.24029237324487107</v></c><c r="I122" s="185"><f>'CO2 factors'!E$7*I44</f><v>5.1671903649934764E-2</v></c><c r="J122" s="185"><f>'CO2 factors'!F$7*J44</f><v>0</v></c><c r="K122" s="185"><f>'CO2 factors'!G$7*K44</f><v>0</v></c><c r="L122" s="185"><f>'CO2 factors'!H$7*L44</f><v>0</v></c><c r="M122" s="64"><f t="shared" si="10"/><v>0.29196427689480586</v></c><c r="N122" s="185"><f>'CO2 factors'!J$7*N44</f><v>0</v></c><c r="O122" s="185"><f>'CO2 factors'!K$7*O44</f><v>0</v></c><c r="P122" s="185"><f>'CO2 factors'!L$7*P44</f><v>0</v></c><c r="Q122" s="185"><f>'CO2 factors'!M$7*Q44</f><v>0</v></c><c r="R122" s="185"><f>'CO2 factors'!N$7*R44</f><v>0</v></c><c r="S122" s="185"><f>'CO2 factors'!O$7*S44</f><v>0</v></c><c r="T122" s="64"><f t="shared" si="12"/><v>0</v></c><c r="U122" s="64"><f t="shared" si="13"/><v>0.38704961329721888</v></c></row><row r="123" spans="1:23" s="21" customFormat="1" ht="15.75"><c r="A123" s="22"/><c r="B123" s="183" t="str"><f>Translation!A88</f><v>Freight transport by road and removal services</v></c><c r="C123" s="185"><f>IF(AND(C$48&gt;0,($S$133+$V$143)&gt;0), ($S$133+$V$143)/C$48,0)*C45</f><v>3.0997913690404246</v></c><c r="D123" s="185"><f>IF(AND(D$48&gt;0,$S$134&gt;0), ($S$134)/D$48,0)*D45</f><v>0</v></c><c r="E123" s="185"><f>IF(AND(E$48&gt;0,$S$135&gt;0), ($S$135)/E$48,0)*E45</f><v>0</v></c><c r="F123" s="64"><f t="shared" si="8"/><v>3.0997913690404246</v></c><c r="G123" s="185"><f>'CO2 factors'!C$7*G45</f><v>0</v></c><c r="H123" s="185"><f>'CO2 factors'!D$7*H45</f><v>7.2912148788300346</v></c><c r="I123" s="185"><f>'CO2 factors'!E$7*I45</f><v>1.5678856037846289</v></c><c r="J123" s="185"><f>'CO2 factors'!F$7*J45</f><v>0</v></c><c r="K123" s="185"><f>'CO2 factors'!G$7*K45</f><v>0</v></c><c r="L123" s="185"><f>'CO2 factors'!H$7*L45</f><v>0</v></c><c r="M123" s="64"><f t="shared" si="10"/><v>8.8591004826146644</v></c><c r="N123" s="185"><f>'CO2 factors'!J$7*N45</f><v>0</v></c><c r="O123" s="185"><f>'CO2 factors'!K$7*O45</f><v>0</v></c><c r="P123" s="185"><f>'CO2 factors'!L$7*P45</f><v>0</v></c><c r="Q123" s="185"><f>'CO2 factors'!M$7*Q45</f><v>0</v></c><c r="R123" s="185"><f>'CO2 factors'!N$7*R45</f><v>0</v></c><c r="S123" s="185"><f>'CO2 factors'!O$7*S45</f><v>0</v></c><c r="T123" s="64"><f t="shared" si="12"/><v>0</v></c><c r="U123" s="64"><f t="shared" si="13"/><v>11.958891851655089</v></c></row><row r="124" spans="1:23" s="21" customFormat="1" ht="15.75"><c r="A124" s="22"/><c r="B124" s="183" t="str"><f>Translation!A89</f><v>Other fleet for public and private services</v></c><c r="C124" s="185"><f>IF(AND(C$48&gt;0,($S$133+$V$143)&gt;0), ($S$133+$V$143)/C$48,0)*C46</f><v>0.17226096390296475</v></c><c r="D124" s="185"><f>IF(AND(D$48&gt;0,$S$134&gt;0), ($S$134)/D$48,0)*D46</f><v>0</v></c><c r="E124" s="185"><f>IF(AND(E$48&gt;0,$S$135&gt;0), ($S$135)/E$48,0)*E46</f><v>0</v></c><c r="F124" s="64"><f t="shared" si="8"/><v>0.17226096390296475</v></c><c r="G124" s="185"><f>'CO2 factors'!C$7*G46</f><v>0</v></c><c r="H124" s="185"><f>'CO2 factors'!D$7*H46</f><v>4.6462018262931712E-2</v></c><c r="I124" s="185"><f>'CO2 factors'!E$7*I46</f><v>0.37496993816749402</v></c><c r="J124" s="185"><f>'CO2 factors'!F$7*J46</f><v>0</v></c><c r="K124" s="185"><f>'CO2 factors'!G$7*K46</f><v>0</v></c><c r="L124" s="185"><f>'CO2 factors'!H$7*L46</f><v>0</v></c><c r="M124" s="64"><f t="shared" si="10"/><v>0.42143195643042575</v></c><c r="N124" s="185"><f>'CO2 factors'!J$7*N46</f><v>0</v></c><c r="O124" s="185"><f>'CO2 factors'!K$7*O46</f><v>0</v></c><c r="P124" s="185"><f>'CO2 factors'!L$7*P46</f><v>0</v></c><c r="Q124" s="185"><f>'CO2 factors'!M$7*Q46</f><v>0</v></c><c r="R124" s="185"><f>'CO2 factors'!N$7*R46</f><v>0</v></c><c r="S124" s="185"><f>'CO2 factors'!O$7*S46</f><v>0</v></c><c r="T124" s="64"><f t="shared" si="12"/><v>0</v></c><c r="U124" s="64"><f t="shared" si="13"/><v>0.59369292033339049</v></c></row><row r="125" spans="1:23" s="21" customFormat="1" ht="15.75"><c r="A125" s="22"/><c r="B125" s="182" t="str"><f>Translation!A90</f><v>Private transports</v></c><c r="C125" s="185"><f>IF(AND(C$48&gt;0,($S$133+$V$143)&gt;0), ($S$133+$V$143)/C$48,0)*C47</f><v>8.920593353112606</v></c><c r="D125" s="185"><f>IF(AND(D$48&gt;0,$S$134&gt;0), ($S$134)/D$48,0)*D47</f><v>0</v></c><c r="E125" s="185"><f>IF(AND(E$48&gt;0,$S$135&gt;0), ($S$135)/E$48,0)*E47</f><v>0</v></c><c r="F125" s="64"><f t="shared" si="8"/><v>8.920593353112606</v></c><c r="G125" s="185"><f>'CO2 factors'!C$7*G47</f><v>0</v></c><c r="H125" s="185"><f>'CO2 factors'!D$7*H47</f><v>3.8148386753981192</v></c><c r="I125" s="185"><f>'CO2 factors'!E$7*I47</f><v>17.284659081753873</v></c><c r="J125" s="185"><f>'CO2 factors'!F$7*J47</f><v>0</v></c><c r="K125" s="185"><f>'CO2 factors'!G$7*K47</f><v>0</v></c><c r="L125" s="185"><f>'CO2 factors'!H$7*L47</f><v>0</v></c><c r="M125" s="64"><f t="shared" si="10"/><v>21.09949775715199</v></c><c r="N125" s="185"><f>'CO2 factors'!J$7*N47</f><v>0</v></c><c r="O125" s="185"><f>'CO2 factors'!K$7*O47</f><v>0</v></c><c r="P125" s="185"><f>'CO2 factors'!L$7*P47</f><v>0</v></c><c r="Q125" s="185"><f>'CO2 factors'!M$7*Q47</f><v>0</v></c><c r="R125" s="185"><f>'CO2 factors'!N$7*R47</f><v>0</v></c><c r="S125" s="185"><f>'CO2 factors'!O$7*S47</f><v>0</v></c><c r="T125" s="64"><f t="shared" si="12"/><v>0</v></c><c r="U125" s="64"><f t="shared" si="13"/><v>30.020091110264595</v></c></row><row r="126" spans="1:23" s="21" customFormat="1" ht="15.75"><c r="A126" s="22"/><c r="B126" s="73" t="str"><f>Translation!A118</f><v>TOTAL FOR INTERNAL MARKET</v></c><c r="C126" s="65"><f>C95+C105+C108+C112+C121</f><v>2527.5921226146156</v></c><c r="D126" s="65"><f>D95+D105+D108+D112+D121</f><v>0</v></c><c r="E126" s="65"><f>E95+E105+E108+E112+E121</f><v>0</v></c><c r="F126" s="64"><f t="shared" si="8"/><v>2527.5921226146156</v></c><c r="G126" s="65"><f t="shared" ref="G126:L126" si="28">G95+G105+G108+G112+G121</f><v>6.4419469589561924</v></c><c r="H126" s="65"><f t="shared" si="28"/><v>294.71878250403734</v></c><c r="I126" s="65"><f t="shared" si="28"/><v>19.279186527355929</v></c><c r="J126" s="65"><f t="shared" si="28"/><v>54.925392895414909</v></c><c r="K126" s="65"><f t="shared" si="28"/><v>0</v></c><c r="L126" s="65"><f t="shared" si="28"/><v>0</v></c><c r="M126" s="64"><f t="shared" si="10"/><v>375.36530888576436</v></c><c r="N126" s="65"><f t="shared" ref="N126:S126" si="29">N95+N105+N108+N112+N121</f><v>0</v></c><c r="O126" s="65"><f t="shared" si="29"/><v>0</v></c><c r="P126" s="65"><f t="shared" si="29"/><v>0</v></c><c r="Q126" s="65"><f t="shared" si="29"/><v>0</v></c><c r="R126" s="65"><f t="shared" si="29"/><v>0</v></c><c r="S126" s="65"><f t="shared" si="29"/><v>0</v></c><c r="T126" s="64"><f t="shared" si="12"/><v>0</v></c><c r="U126" s="64"><f t="shared" si="13"/><v>2902.9574315003802</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234.87816487126224</v></c><c r="D133" s="189"><f>'CO2 factors'!D$7*D69</f><v>2292.7139577433536</v></c><c r="E133" s="189"><f>'CO2 factors'!E$7*E69</f><v>0</v></c><c r="F133" s="189"><f>'CO2 factors'!F$7*F69</f><v>0</v></c><c r="G133" s="189"><f>'CO2 factors'!G$7*G69</f><v>0</v></c><c r="H133" s="189"><f>'CO2 factors'!H$7*H69</f><v>0</v></c><c r="I133" s="59"><f>SUM(C133:H133)</f><v>2527.5921226146156</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2527.5921226146156</v></c><c r="T133" s="58"/><c r="U133" s="321" t="str"><f>Translation!A124</f><v>Electricity</v></c><c r="V133" s="322"/><c r="W133" s="190"><f>IF(S59&gt;0,S133/S59,0)</f><v>0.61205259346230745</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234.87816487126224</v></c><c r="D136" s="53"><f t="shared" si="30"/><v>2292.7139577433536</v></c><c r="E136" s="53"><f t="shared" si="30"/><v>0</v></c><c r="F136" s="53"><f t="shared" si="30"/><v>0</v></c><c r="G136" s="53"><f t="shared" si="30"/><v>0</v></c><c r="H136" s="53"><f t="shared" si="30"/><v>0</v></c><c r="I136" s="53"><f t="shared" si="30"/><v>2527.5921226146156</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2527.5921226146156</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241.32011183021845</v></c><c r="D143" s="186"><f>'CO2 factors'!D$7*D79</f><v>2587.4327402473909</v></c><c r="E143" s="186"><f>'CO2 factors'!E$7*E79</f><v>19.279186527355932</v></c><c r="F143" s="186"><f>'CO2 factors'!F$7*F79</f><v>54.925392895414909</v></c><c r="G143" s="186"><f>'CO2 factors'!G$7*G79</f><v>0</v></c><c r="H143" s="186"><f>'CO2 factors'!H$7*H79</f><v>0</v></c><c r="I143" s="53"><f>SUM(C143:H143)</f><v>2902.9574315003802</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2902.9574315003802</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1"/><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Leipsoi</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1744</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3.5726367442419158</v></c><c r="I14" s="221"/><c r="J14" s="221"><v>0.76055710200641136</v></c><c r="K14" s="323"><v>141.93276631707664</v></c><c r="L14" s="323"><v>6.5847236870329953</v></c><c r="M14" s="324"><v>39.479113463673862</v></c></row><row r="15" spans="1:13" s="33" customFormat="1" ht="30"><c r="B15" s="340"/><c r="C15" s="218" t="s"><v>1690</v></c><c r="D15" s="218" t="s"><v>1689</v></c><c r="E15" s="219"><v>2012</v></c><c r="F15" s="220"><v>2020</v></c><c r="G15" s="221"/><c r="H15" s="221"><v>25.049783117289028</v></c><c r="I15" s="221"><v>20.605466757770223</v></c><c r="J15" s="221"><v>12.22782941287571</v></c><c r="K15" s="342"/><c r="L15" s="342"/><c r="M15" s="344"/></row><row r="16" spans="1:13" s="33" customFormat="1" ht="45"><c r="B16" s="339" t="str"><f>Translation!A62</f><v>Heating and cooling</v></c><c r="C16" s="218" t="s"><v>1691</v></c><c r="D16" s="218" t="s"><v>1689</v></c><c r="E16" s="219"><v>2012</v></c><c r="F16" s="220"><v>2020</v></c><c r="G16" s="221"/><c r="H16" s="221"><v>9.2191441631281723</v></c><c r="I16" s="221"/><c r="J16" s="221"><v>2.1907555960938732</v></c><c r="K16" s="342"/><c r="L16" s="342"/><c r="M16" s="344"/></row><row r="17" spans="2:13" s="33" customFormat="1" ht="30"><c r="B17" s="341"/><c r="C17" s="218" t="s"><v>1692</v></c><c r="D17" s="218" t="s"><v>1689</v></c><c r="E17" s="219"><v>2012</v></c><c r="F17" s="220"><v>2020</v></c><c r="G17" s="221"/><c r="H17" s="221"><v>-97.101158598301282</v></c><c r="I17" s="221"/><c r="J17" s="221"><v>-26.117610531702567</v></c><c r="K17" s="342"/><c r="L17" s="342"/><c r="M17" s="344"/></row><row r="18" spans="2:13" s="33" customFormat="1" ht="45"><c r="B18" s="341"/><c r="C18" s="218" t="s"><v>1693</v></c><c r="D18" s="218" t="s"><v>1689</v></c><c r="E18" s="219"><v>2012</v></c><c r="F18" s="220"><v>2020</v></c><c r="G18" s="221"/><c r="H18" s="221"><v>9.2191441631281723</v></c><c r="I18" s="221"/><c r="J18" s="221"><v>2.1907555960938732</v></c><c r="K18" s="342"/><c r="L18" s="342"/><c r="M18" s="344"/></row><row r="19" spans="2:13" s="33" customFormat="1" ht="45"><c r="B19" s="340"/><c r="C19" s="218" t="s"><v>1694</v></c><c r="D19" s="218" t="s"><v>1689</v></c><c r="E19" s="219"><v>2012</v></c><c r="F19" s="220"><v>2020</v></c><c r="G19" s="221"/><c r="H19" s="221"><v>20.176005432988251</v></c><c r="I19" s="221"/><c r="J19" s="221"><v>20.176005432988251</v></c><c r="K19" s="342"/><c r="L19" s="342"/><c r="M19" s="344"/></row><row r="20" spans="2:13" s="33" customFormat="1" ht="45"><c r="B20" s="339" t="str"><f>Translation!A63</f><v>Lighting</v></c><c r="C20" s="218" t="s"><v>1695</v></c><c r="D20" s="218" t="s"><v>1689</v></c><c r="E20" s="219"><v>2012</v></c><c r="F20" s="220"><v>2020</v></c><c r="G20" s="221"/><c r="H20" s="221"><v>2.3586462220822191</v></c><c r="I20" s="221"/><c r="J20" s="221"><v>0.63228566223713445</v></c><c r="K20" s="342"/><c r="L20" s="342"/><c r="M20" s="344"/></row><row r="21" spans="2:13" s="33" customFormat="1" ht="30"><c r="B21" s="340"/><c r="C21" s="218" t="s"><v>1696</v></c><c r="D21" s="218" t="s"><v>1689</v></c><c r="E21" s="219"><v>2012</v></c><c r="F21" s="220"><v>2020</v></c><c r="G21" s="221"/><c r="H21" s="221"><v>32.581333587046373</v></c><c r="I21" s="221"/><c r="J21" s="221"><v>8.7341246394307746</v></c><c r="K21" s="342"/><c r="L21" s="342"/><c r="M21" s="344"/></row><row r="22" spans="2:13" s="33" customFormat="1" ht="45"><c r="B22" s="339" t="str"><f>Translation!A64</f><v>Cooking</v></c><c r="C22" s="218" t="s"><v>1697</v></c><c r="D22" s="218" t="s"><v>1689</v></c><c r="E22" s="219"><v>2012</v></c><c r="F22" s="220"><v>2020</v></c><c r="G22" s="221"/><c r="H22" s="221"><v>2.1767187563010442</v></c><c r="I22" s="221"/><c r="J22" s="221"><v>0.51103912245192384</v></c><c r="K22" s="342"/><c r="L22" s="342"/><c r="M22" s="344"/></row><row r="23" spans="2:13" s="33" customFormat="1" ht="45"><c r="B23" s="340"/><c r="C23" s="218" t="s"><v>1698</v></c><c r="D23" s="218" t="s"><v>1689</v></c><c r="E23" s="219"><v>2012</v></c><c r="F23" s="220"><v>2020</v></c><c r="G23" s="221"/><c r="H23" s="221"><v>20.046731607723714</v></c><c r="I23" s="221"/><c r="J23" s="221"><v>4.70647119633011</v></c><c r="K23" s="342"/><c r="L23" s="342"/><c r="M23" s="344"/></row><row r="24" spans="2:13" s="33" customFormat="1" ht="45"><c r="B24" s="339" t="str"><f>Translation!A65</f><v>Refrigerator and freezers</v></c><c r="C24" s="218" t="s"><v>1699</v></c><c r="D24" s="218" t="s"><v>1689</v></c><c r="E24" s="219"><v>2012</v></c><c r="F24" s="220"><v>2020</v></c><c r="G24" s="221"/><c r="H24" s="221"><v>2.3134256901175831</v></c><c r="I24" s="221"/><c r="J24" s="221"><v>0.62016332963260845</v></c><c r="K24" s="342"/><c r="L24" s="342"/><c r="M24" s="344"/></row><row r="25" spans="2:13" s="33" customFormat="1" ht="45"><c r="B25" s="340"/><c r="C25" s="218" t="s"><v>1700</v></c><c r="D25" s="218" t="s"><v>1689</v></c><c r="E25" s="219"><v>2012</v></c><c r="F25" s="220"><v>2020</v></c><c r="G25" s="221"/><c r="H25" s="221"><v>21.305749201616386</v></c><c r="I25" s="221"/><c r="J25" s="221"><v>5.711462625250836</v></c><c r="K25" s="342"/><c r="L25" s="342"/><c r="M25" s="344"/></row><row r="26" spans="2:13" s="33" customFormat="1" ht="45"><c r="B26" s="339" t="str"><f>Translation!A66</f><v>Laundry machines and dryers</v></c><c r="C26" s="218" t="s"><v>1699</v></c><c r="D26" s="218" t="s"><v>1689</v></c><c r="E26" s="219"><v>2012</v></c><c r="F26" s="220"><v>2020</v></c><c r="G26" s="221"/><c r="H26" s="221"><v>0.14079838001634926</v></c><c r="I26" s="221"/><c r="J26" s="221"><v>3.7744022860351834E-2</v></c><c r="K26" s="342"/><c r="L26" s="342"/><c r="M26" s="344"/></row><row r="27" spans="2:13" s="33" customFormat="1" ht="45"><c r="B27" s="340"/><c r="C27" s="218" t="s"><v>1700</v></c><c r="D27" s="218" t="s"><v>1689</v></c><c r="E27" s="219"><v>2012</v></c><c r="F27" s="220"><v>2020</v></c><c r="G27" s="221"/><c r="H27" s="221"><v>1.2966982191990408</v></c><c r="I27" s="221"/><c r="J27" s="221"><v>0.34760774403568778</v></c><c r="K27" s="342"/><c r="L27" s="342"/><c r="M27" s="344"/></row><row r="28" spans="2:13" s="33" customFormat="1" ht="45"><c r="B28" s="339" t="str"><f>Translation!A67</f><v>Dish washing</v></c><c r="C28" s="218" t="s"><v>1699</v></c><c r="D28" s="218" t="s"><v>1689</v></c><c r="E28" s="219"><v>2012</v></c><c r="F28" s="220"><v>2020</v></c><c r="G28" s="221"/><c r="H28" s="221"><v>0.19711773202329319</v></c><c r="I28" s="221"/><c r="J28" s="221"><v>5.2841632009201729E-2</v></c><c r="K28" s="342"/><c r="L28" s="342"/><c r="M28" s="344"/></row><row r="29" spans="2:13" s="33" customFormat="1" ht="45"><c r="B29" s="340"/><c r="C29" s="218" t="s"><v>1700</v></c><c r="D29" s="218" t="s"><v>1689</v></c><c r="E29" s="219"><v>2012</v></c><c r="F29" s="220"><v>2020</v></c><c r="G29" s="221"/><c r="H29" s="221"><v>1.8153775068789804</v></c><c r="I29" s="221"/><c r="J29" s="221"><v>0.48665084165440931</v></c><c r="K29" s="342"/><c r="L29" s="342"/><c r="M29" s="344"/></row><row r="30" spans="2:13" s="33" customFormat="1" ht="45"><c r="B30" s="339" t="str"><f>Translation!A68</f><v>Tv sets</v></c><c r="C30" s="218" t="s"><v>1699</v></c><c r="D30" s="218" t="s"><v>1689</v></c><c r="E30" s="219"><v>2012</v></c><c r="F30" s="220"><v>2020</v></c><c r="G30" s="221"/><c r="H30" s="221"><v>0.18314620046738936</v></c><c r="I30" s="221"/><c r="J30" s="221"><v>4.9096263585650175E-2</v></c><c r="K30" s="342"/><c r="L30" s="342"/><c r="M30" s="344"/></row><row r="31" spans="2:13" s="33" customFormat="1" ht="45"><c r="B31" s="340"/><c r="C31" s="218" t="s"><v>1700</v></c><c r="D31" s="218" t="s"><v>1689</v></c><c r="E31" s="219"><v>2012</v></c><c r="F31" s="220"><v>2020</v></c><c r="G31" s="221"/><c r="H31" s="221"><v>1.6867051451275377</v></c><c r="I31" s="221"/><c r="J31" s="221"><v>0.45215745782196692</v></c><c r="K31" s="342"/><c r="L31" s="342"/><c r="M31" s="344"/></row><row r="32" spans="2:13" s="33" customFormat="1" ht="45"><c r="B32" s="35" t="str"><f>Translation!A69</f><v>Other electric appliances</v></c><c r="C32" s="218" t="s"><v>1699</v></c><c r="D32" s="218" t="s"><v>1689</v></c><c r="E32" s="219"><v>2012</v></c><c r="F32" s="220"><v>2020</v></c><c r="G32" s="221"/><c r="H32" s="221"><v>1.6480804181988384</v></c><c r="I32" s="221"/><c r="J32" s="221"><v>0.44180327209606829</v></c><c r="K32" s="342"/><c r="L32" s="342"/><c r="M32" s="344"/></row><row r="33" spans="2:13" s="33" customFormat="1" ht="45"><c r="B33" s="35"/><c r="C33" s="218" t="s"><v>1700</v></c><c r="D33" s="218" t="s"><v>1689</v></c><c r="E33" s="219"><v>2012</v></c><c r="F33" s="220"><v>2020</v></c><c r="G33" s="221"/><c r="H33" s="221"><v>15.178178492718466</v></c><c r="I33" s="221"/><c r="J33" s="221"><v>4.0688359916441392</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0.72967509452306933</v></c><c r="I37" s="221"/><c r="J37" s="221"><v>0.18498246800926507</v></c><c r="K37" s="323"><v>7.3036166852879303</v></c><c r="L37" s="323"/><c r="M37" s="324"><v>1.8515652378046099</v></c></row><row r="38" spans="2:13" s="33" customFormat="1" ht="45"><c r="B38" s="35"/><c r="C38" s="218" t="s"><v>1703</v></c><c r="D38" s="218" t="s"><v>1702</v></c><c r="E38" s="219"><v>2012</v></c><c r="F38" s="220"><v>2020</v></c><c r="G38" s="221"/><c r="H38" s="221"><v>6.7200233095843735</v></c><c r="I38" s="221"/><c r="J38" s="221"><v>1.7036164537933776</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0.15302095431737447</v></c><c r="I43" s="221"/><c r="J43" s="221"><v>4.0740891958092912E-2</v></c><c r="K43" s="323"><v>3.52433951622</v></c><c r="L43" s="323"/><c r="M43" s="324"><v>13.1376393899554</v></c></row><row r="44" spans="2:13" s="33" customFormat="1" ht="45"><c r="B44" s="340"/><c r="C44" s="218" t="s"><v>1705</v></c><c r="D44" s="218" t="s"><v>1702</v></c><c r="E44" s="219"><v>2012</v></c><c r="F44" s="220"><v>2020</v></c><c r="G44" s="221"/><c r="H44" s="221"><v>1.3802235892350534</v></c><c r="I44" s="221"/><c r="J44" s="221"><v>0.36747607797598092</v></c><c r="K44" s="342"/><c r="L44" s="342"/><c r="M44" s="344"/></row><row r="45" spans="2:13" s="33" customFormat="1" ht="60"><c r="B45" s="339" t="str"><f>Translation!A75</f><v>Water supply, sewerage, waste management and remediation activities</v></c><c r="C45" s="218" t="s"><v>1706</v></c><c r="D45" s="218" t="s"><v>1689</v></c><c r="E45" s="219"><v>2012</v></c><c r="F45" s="220"><v>2020</v></c><c r="G45" s="221"/><c r="H45" s="221"><v>0.73781603204891633</v></c><c r="I45" s="221"/><c r="J45" s="221"><v>0.1977873977232068</v></c><c r="K45" s="342"/><c r="L45" s="342"/><c r="M45" s="344"/></row><row r="46" spans="2:13" s="33" customFormat="1" ht="60"><c r="B46" s="340"/><c r="C46" s="218" t="s"><v>1707</v></c><c r="D46" s="218" t="s"><v>1689</v></c><c r="E46" s="219"><v>2012</v></c><c r="F46" s="220"><v>2020</v></c><c r="G46" s="221"/><c r="H46" s="221"><v>6.6549780485656811</v></c><c r="I46" s="221"/><c r="J46" s="221"><v>1.7840094725792772</v></c><c r="K46" s="342"/><c r="L46" s="342"/><c r="M46" s="344"/></row><row r="47" spans="2:13" s="33" customFormat="1" ht="45"><c r="B47" s="35" t="str"><f>Translation!A76</f><v>Construction</v></c><c r="C47" s="218" t="s"><v>1708</v></c><c r="D47" s="218" t="s"><v>1702</v></c><c r="E47" s="219"><v>2012</v></c><c r="F47" s="220"><v>2020</v></c><c r="G47" s="221"/><c r="H47" s="221"><v>0.44705818804100594</v></c><c r="I47" s="221"/><c r="J47" s="221"><v>0.12037917393101655</v></c><c r="K47" s="342"/><c r="L47" s="342"/><c r="M47" s="344"/></row><row r="48" spans="2:13" s="33" customFormat="1" ht="45"><c r="B48" s="35"/><c r="C48" s="218" t="s"><v>1709</v></c><c r="D48" s="218" t="s"><v>1702</v></c><c r="E48" s="219"><v>2012</v></c><c r="F48" s="220"><v>2020</v></c><c r="G48" s="221"/><c r="H48" s="221"><v>4.0323905941396436</v></c><c r="I48" s="221"/><c r="J48" s="221"><v>1.0858001524507523</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10.696414705550625</v></c><c r="I52" s="221"/><c r="J52" s="221"><v>2.8574319883329937</v></c><c r="K52" s="323"><v>286.796793970127</v></c><c r="L52" s="323"><v>2.3044592364021699</v></c><c r="M52" s="324"><v>77.423779608220599</v></c></row><row r="53" spans="2:13" s="33" customFormat="1" ht="105"><c r="B53" s="341"/><c r="C53" s="218" t="s"><v>1711</v></c><c r="D53" s="218" t="s"><v>1702</v></c><c r="E53" s="219"><v>2012</v></c><c r="F53" s="220"><v>2020</v></c><c r="G53" s="221"/><c r="H53" s="221"><v>44.447847506102136</v></c><c r="I53" s="221"/><c r="J53" s="221"><v>11.873763758518484</v></c><c r="K53" s="342"/><c r="L53" s="342"/><c r="M53" s="344"/></row><row r="54" spans="2:13" s="33" customFormat="1" ht="30"><c r="B54" s="340"/><c r="C54" s="218" t="s"><v>1692</v></c><c r="D54" s="218" t="s"><v>1702</v></c><c r="E54" s="219"><v>2012</v></c><c r="F54" s="220"><v>2020</v></c><c r="G54" s="221"/><c r="H54" s="221"><v>-4.45826962888734</v></c><c r="I54" s="221"/><c r="J54" s="221"><v>-1.2000848079112783</v></c><c r="K54" s="342"/><c r="L54" s="342"/><c r="M54" s="344"/></row><row r="55" spans="2:13" s="33" customFormat="1" ht="45"><c r="B55" s="339" t="str"><f>Translation!A79</f><v>Accommodation and food service activities</v></c><c r="C55" s="218" t="s"><v>1712</v></c><c r="D55" s="218" t="s"><v>1702</v></c><c r="E55" s="219"><v>2012</v></c><c r="F55" s="220"><v>2020</v></c><c r="G55" s="221"/><c r="H55" s="221"><v>20.566231279809774</v></c><c r="I55" s="221"/><c r="J55" s="221"><v>5.4008627572340835</v></c><c r="K55" s="342"/><c r="L55" s="342"/><c r="M55" s="344"/></row><row r="56" spans="2:13" s="33" customFormat="1" ht="135"><c r="B56" s="341"/><c r="C56" s="218" t="s"><v>1713</v></c><c r="D56" s="218" t="s"><v>1702</v></c><c r="E56" s="219"><v>2012</v></c><c r="F56" s="220"><v>2020</v></c><c r="G56" s="221"/><c r="H56" s="221"><v>88.380463818781408</v></c><c r="I56" s="221"/><c r="J56" s="221"><v>23.209442168205594</v></c><c r="K56" s="342"/><c r="L56" s="342"/><c r="M56" s="344"/></row><row r="57" spans="2:13" s="33" customFormat="1" ht="60"><c r="B57" s="341"/><c r="C57" s="218" t="s"><v>1714</v></c><c r="D57" s="218" t="s"><v>1702</v></c><c r="E57" s="219"><v>2012</v></c><c r="F57" s="220"><v>2020</v></c><c r="G57" s="221"/><c r="H57" s="221"><v>2.613735528849146</v></c><c r="I57" s="221"><v>4.7049755548989145</v></c><c r="J57" s="221"><v>1.9576438543681434</v></c><c r="K57" s="342"/><c r="L57" s="342"/><c r="M57" s="344"/></row><row r="58" spans="2:13" s="33" customFormat="1" ht="45"><c r="B58" s="341"/><c r="C58" s="218" t="s"><v>1715</v></c><c r="D58" s="218" t="s"><v>1702</v></c><c r="E58" s="219"><v>2012</v></c><c r="F58" s="220"><v>2020</v></c><c r="G58" s="221"/><c r="H58" s="221"><v>20.566231279809774</v></c><c r="I58" s="221"/><c r="J58" s="221"><v>5.4008627572340835</v></c><c r="K58" s="342"/><c r="L58" s="342"/><c r="M58" s="344"/></row><row r="59" spans="2:13" s="33" customFormat="1" ht="165"><c r="B59" s="341"/><c r="C59" s="218" t="s"><v>1716</v></c><c r="D59" s="218" t="s"><v>1702</v></c><c r="E59" s="219"><v>2012</v></c><c r="F59" s="220"><v>2020</v></c><c r="G59" s="221"/><c r="H59" s="221"><v>88.380463818781408</v></c><c r="I59" s="221"/><c r="J59" s="221"><v>23.209442168205594</v></c><c r="K59" s="342"/><c r="L59" s="342"/><c r="M59" s="344"/></row><row r="60" spans="2:13" s="33" customFormat="1" ht="60"><c r="B60" s="340"/><c r="C60" s="218" t="s"><v>1717</v></c><c r="D60" s="218" t="s"><v>1702</v></c><c r="E60" s="219"><v>2012</v></c><c r="F60" s="220"><v>2020</v></c><c r="G60" s="221"/><c r="H60" s="221"><v>-2.955907182440165</v></c><c r="I60" s="221"><v>2.1172389997045178</v></c><c r="J60" s="221"><v>-0.23261414240712636</v></c><c r="K60" s="342"/><c r="L60" s="342"/><c r="M60" s="344"/></row><row r="61" spans="2:13" s="33" customFormat="1" ht="45"><c r="B61" s="339" t="str"><f>Translation!A80</f><v>General public administration and social security</v></c><c r="C61" s="218" t="s"><v>1718</v></c><c r="D61" s="218" t="s"><v>1689</v></c><c r="E61" s="219"><v>2012</v></c><c r="F61" s="220"><v>2020</v></c><c r="G61" s="221"/><c r="H61" s="221"><v>1.6534853701034282</v></c><c r="I61" s="221"/><c r="J61" s="221"><v>0.44313673503630624</v></c><c r="K61" s="342"/><c r="L61" s="342"/><c r="M61" s="344"/></row><row r="62" spans="2:13" s="33" customFormat="1" ht="165"><c r="B62" s="341"/><c r="C62" s="218" t="s"><v>1719</v></c><c r="D62" s="218" t="s"><v>1689</v></c><c r="E62" s="219"><v>2012</v></c><c r="F62" s="220"><v>2020</v></c><c r="G62" s="221"/><c r="H62" s="221"><v>9.7176568357176123</v></c><c r="I62" s="221"/><c r="J62" s="221"><v>2.6043476406462611</v></c><c r="K62" s="342"/><c r="L62" s="342"/><c r="M62" s="344"/></row><row r="63" spans="2:13" s="33" customFormat="1" ht="30"><c r="B63" s="340"/><c r="C63" s="218" t="s"><v>1720</v></c><c r="D63" s="218" t="s"><v>1689</v></c><c r="E63" s="219"><v>2012</v></c><c r="F63" s="220"><v>2020</v></c><c r="G63" s="221"/><c r="H63" s="221"><v>-2.179997308889142</v></c><c r="I63" s="221"/><c r="J63" s="221"><v>-0.58620902255471363</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5" t="str"><f>Translation!A82</f><v>Education</v></c><c r="C65" s="218" t="s"><v>1721</v></c><c r="D65" s="218" t="s"><v>1722</v></c><c r="E65" s="219"><v>2012</v></c><c r="F65" s="220"><v>2020</v></c><c r="G65" s="221"/><c r="H65" s="221"><v>1.0598151413582348</v></c><c r="I65" s="221"/><c r="J65" s="221"><v>0.28391444741989996</v></c><c r="K65" s="342"/><c r="L65" s="342"/><c r="M65" s="344"/></row><row r="66" spans="2:13" s="33" customFormat="1" ht="120"><c r="B66" s="35"/><c r="C66" s="218" t="s"><v>1723</v></c><c r="D66" s="218" t="s"><v>1722</v></c><c r="E66" s="219"><v>2012</v></c><c r="F66" s="220"><v>2020</v></c><c r="G66" s="221"/><c r="H66" s="221"><v>6.4473314639831694</v></c><c r="I66" s="221"/><c r="J66" s="221"><v>1.7271790886511047</v></c><c r="K66" s="342"/><c r="L66" s="342"/><c r="M66" s="344"/></row><row r="67" spans="2:13" s="33" customFormat="1" ht="30"><c r="B67" s="35"/><c r="C67" s="218" t="s"><v>1724</v></c><c r="D67" s="218" t="s"><v>1722</v></c><c r="E67" s="219"><v>2012</v></c><c r="F67" s="220"><v>2020</v></c><c r="G67" s="221"/><c r="H67" s="221"><v>-7.3309677781774853</v></c><c r="I67" s="221"/><c r="J67" s="221"><v>-1.9657438661802695</v></c><c r="K67" s="342"/><c r="L67" s="342"/><c r="M67" s="344"/></row><row r="68" spans="2:13" s="33" customFormat="1" ht="30"><c r="B68" s="35" t="str"><f>Translation!A83</f><v>Human health and social work activities</v></c><c r="C68" s="218"/><c r="D68" s="218"/><c r="E68" s="219"/><c r="F68" s="220"/><c r="G68" s="221"/><c r="H68" s="221"/><c r="I68" s="221"/><c r="J68" s="221"/><c r="K68" s="342"/><c r="L68" s="342"/><c r="M68" s="344"/></row><row r="69" spans="2:13" s="33" customFormat="1" ht="45"><c r="B69" s="339" t="str"><f>Translation!A84</f><v>Other services</v></c><c r="C69" s="218" t="s"><v>1725</v></c><c r="D69" s="218" t="s"><v>1702</v></c><c r="E69" s="219"><v>2012</v></c><c r="F69" s="220"><v>2020</v></c><c r="G69" s="221"/><c r="H69" s="221"><v>5.6028838933840843</v></c><c r="I69" s="221"/><c r="J69" s="221"><v>1.4967500891215322</v></c><c r="K69" s="342"/><c r="L69" s="342"/><c r="M69" s="344"/></row><row r="70" spans="2:13" s="33" customFormat="1" ht="105"><c r="B70" s="341"/><c r="C70" s="218" t="s"><v>1711</v></c><c r="D70" s="218" t="s"><v>1702</v></c><c r="E70" s="219"><v>2012</v></c><c r="F70" s="220"><v>2020</v></c><c r="G70" s="221"/><c r="H70" s="221"><v>23.282205836529709</v></c><c r="I70" s="221"/><c r="J70" s="221"><v>6.2195905401711364</v></c><c r="K70" s="342"/><c r="L70" s="342"/><c r="M70" s="344"/></row><row r="71" spans="2:13" s="33" customFormat="1" ht="30"><c r="B71" s="340"/><c r="C71" s="218" t="s"><v>1692</v></c><c r="D71" s="218" t="s"><v>1702</v></c><c r="E71" s="219"><v>2012</v></c><c r="F71" s="220"><v>2020</v></c><c r="G71" s="221"/><c r="H71" s="221"><v>-9.079255231514253</v></c><c r="I71" s="221"/><c r="J71" s="221"><v>-2.4439697859094545</v></c><c r="K71" s="342"/><c r="L71" s="342"/><c r="M71" s="344"/></row><row r="72" spans="2:13" s="33" customFormat="1" ht="45"><c r="B72" s="35" t="str"><f>Translation!A85</f><v>Public lighting</v></c><c r="C72" s="218" t="s"><v>1726</v></c><c r="D72" s="218" t="s"><v>1727</v></c><c r="E72" s="219"><v>2012</v></c><c r="F72" s="220"><v>2020</v></c><c r="G72" s="221"/><c r="H72" s="221"><v>1.7934674529440398</v></c><c r="I72" s="221"/><c r="J72" s="221"><v>0.4807773821960129</v></c><c r="K72" s="342"/><c r="L72" s="342"/><c r="M72" s="344"/></row><row r="73" spans="2:13" s="33" customFormat="1" ht="45"><c r="B73" s="35"/><c r="C73" s="218" t="s"><v>1728</v></c><c r="D73" s="218" t="s"><v>1727</v></c><c r="E73" s="219"><v>2012</v></c><c r="F73" s="220"><v>2020</v></c><c r="G73" s="221"/><c r="H73" s="221"><v>9.6118391193582884</v></c><c r="I73" s="221"/><c r="J73" s="221"><v>2.5766594439141448</v></c><c r="K73" s="342"/><c r="L73" s="342"/><c r="M73" s="344"/></row><row r="74" spans="2:13" s="33" customFormat="1" ht="15"><c r="B74" s="35" t="str"><f>Translation!A59</f><v>Overall actions</v></c><c r="C74" s="218"/><c r="D74" s="218"/><c r="E74" s="219"/><c r="F74" s="220"/><c r="G74" s="221"/><c r="H74" s="221"/><c r="I74" s="221"/><c r="J74" s="221"/><c r="K74" s="342"/><c r="L74" s="342"/><c r="M74" s="344"/></row><row r="75" spans="2:13" s="33" customFormat="1" ht="7.5" customHeight="1"><c r="B75" s="35"/><c r="C75" s="16"/><c r="D75" s="16"/><c r="E75" s="17"/><c r="F75" s="18"/><c r="G75" s="19"/><c r="H75" s="19"/><c r="I75" s="19"/><c r="J75" s="19"/><c r="K75" s="343"/><c r="L75" s="343"/><c r="M75" s="345"/></row><row r="76" spans="2:13" s="33" customFormat="1" ht="15"><c r="B76" s="197" t="str"><f>Translation!A86</f><v>TRANSPORTS</v></c><c r="C76" s="198"/><c r="D76" s="198"/><c r="E76" s="199"/><c r="F76" s="199"/><c r="G76" s="200"/><c r="H76" s="200"/><c r="I76" s="200"/><c r="J76" s="200"/><c r="K76" s="200"/><c r="L76" s="200"/><c r="M76" s="200"/></row><row r="77" spans="2:13" s="33" customFormat="1" ht="60"><c r="B77" s="339" t="str"><f>Translation!A87</f><v>Passenger transport by road (public transport, taxi, tourism, transfers, etc.)</v></c><c r="C77" s="218" t="s"><v>1729</v></c><c r="D77" s="218" t="s"><v>1730</v></c><c r="E77" s="219"><v>2012</v></c><c r="F77" s="220"><v>2020</v></c><c r="G77" s="221"/><c r="H77" s="221"><v>-2.2122682702805225E-2</v></c><c r="I77" s="221"/><c r="J77" s="221"><v>-5.8321413274218985E-3</v></c><c r="K77" s="323"><v>5.1645700346109402</v></c><c r="L77" s="323"/><c r="M77" s="324"><v>1.2121362400758799</v></c></row><row r="78" spans="2:13" s="33" customFormat="1" ht="45"><c r="B78" s="341"/><c r="C78" s="218" t="s"><v>1731</v></c><c r="D78" s="218" t="s"><v>1732</v></c><c r="E78" s="219"><v>2012</v></c><c r="F78" s="220"><v>2020</v></c><c r="G78" s="221"/><c r="H78" s="221"><v>5.327719297282682E-2</v></c><c r="I78" s="221"/><c r="J78" s="221"><v>1.4045318205009809E-2</v></c><c r="K78" s="342"/><c r="L78" s="342"/><c r="M78" s="344"/></row><row r="79" spans="2:13" s="33" customFormat="1" ht="45"><c r="B79" s="340"/><c r="C79" s="218" t="s"><v>1733</v></c><c r="D79" s="218" t="s"><v>1689</v></c><c r="E79" s="219"><v>2012</v></c><c r="F79" s="220"><v>2020</v></c><c r="G79" s="221"/><c r="H79" s="221"><v>-4.4417524853795638E-2</v></c><c r="I79" s="221"/><c r="J79" s="221"><v>-1.198825838774711E-2</v></c><c r="K79" s="342"/><c r="L79" s="342"/><c r="M79" s="344"/></row><row r="80" spans="2:13" s="33" customFormat="1" ht="45"><c r="B80" s="339" t="str"><f>Translation!A88</f><v>Freight transport by road and removal services</v></c><c r="C80" s="218" t="s"><v>1734</v></c><c r="D80" s="218" t="s"><v>1735</v></c><c r="E80" s="219"><v>2012</v></c><c r="F80" s="220"><v>2020</v></c><c r="G80" s="221"/><c r="H80" s="221"><v>1.8342171326593315</v></c><c r="I80" s="221"/><c r="J80" s="221"><v>0.48354956159467594</v></c><c r="K80" s="342"/><c r="L80" s="342"/><c r="M80" s="344"/></row><row r="81" spans="2:13" s="33" customFormat="1" ht="45"><c r="B81" s="340"/><c r="C81" s="218" t="s"><v>1736</v></c><c r="D81" s="218" t="s"><v>1689</v></c><c r="E81" s="219"><v>2012</v></c><c r="F81" s="220"><v>2020</v></c><c r="G81" s="221"/><c r="H81" s="221"><v>-1.5291981527391019</v></c><c r="I81" s="221"/><c r="J81" s="221"><v>-0.41272949415472088</v></c><c r="K81" s="342"/><c r="L81" s="342"/><c r="M81" s="344"/></row><row r="82" spans="2:13" s="33" customFormat="1" ht="45"><c r="B82" s="339" t="str"><f>Translation!A89</f><v>Other fleet for public and private services</v></c><c r="C82" s="218" t="s"><v>1737</v></c><c r="D82" s="218" t="s"><v>1689</v></c><c r="E82" s="219"><v>2012</v></c><c r="F82" s="220"><v>2020</v></c><c r="G82" s="221"/><c r="H82" s="221"><v>0.14466370295485831</v></c><c r="I82" s="221"/><c r="J82" s="221"><v>3.6290992924781072E-2</v></c><c r="K82" s="342"/><c r="L82" s="342"/><c r="M82" s="344"/></row><row r="83" spans="2:13" s="33" customFormat="1" ht="45"><c r="B83" s="340"/><c r="C83" s="218" t="s"><v>1738</v></c><c r="D83" s="218" t="s"><v>1689</v></c><c r="E83" s="219"><v>2012</v></c><c r="F83" s="220"><v>2020</v></c><c r="G83" s="221"/><c r="H83" s="221"><v>-9.0461359976567721E-2</v></c><c r="I83" s="221"/><c r="J83" s="221"><v>-2.4890303567796462E-2</v></c><c r="K83" s="342"/><c r="L83" s="342"/><c r="M83" s="344"/></row><row r="84" spans="2:13" s="33" customFormat="1" ht="45"><c r="B84" s="35" t="str"><f>Translation!A90</f><v>Private transports</v></c><c r="C84" s="218" t="s"><v>1739</v></c><c r="D84" s="218" t="s"><v>1689</v></c><c r="E84" s="219"><v>2012</v></c><c r="F84" s="220"><v>2020</v></c><c r="G84" s="221"/><c r="H84" s="221"><v>1.1072787024341879</v></c><c r="I84" s="221"/><c r="J84" s="221"><v>0.27911450182697689</v></c><c r="K84" s="342"/><c r="L84" s="342"/><c r="M84" s="344"/></row><row r="85" spans="2:13" s="33" customFormat="1" ht="30"><c r="B85" s="35"/><c r="C85" s="218" t="s"><v>1740</v></c><c r="D85" s="218" t="s"><v>1689</v></c><c r="E85" s="219"><v>2012</v></c><c r="F85" s="220"><v>2020</v></c><c r="G85" s="221"/><c r="H85" s="221"><v>7.6906203187831528</v></c><c r="I85" s="221"/><c r="J85" s="221"><v>1.9385938286100606</v></c><c r="K85" s="342"/><c r="L85" s="342"/><c r="M85" s="344"/></row><row r="86" spans="2:13" s="33" customFormat="1" ht="45"><c r="B86" s="35"/><c r="C86" s="218" t="s"><v>1741</v></c><c r="D86" s="218" t="s"><v>1689</v></c><c r="E86" s="219"><v>2012</v></c><c r="F86" s="220"><v>2020</v></c><c r="G86" s="221"/><c r="H86" s="221"><v>-4.8091121607261202</v></c><c r="I86" s="221"/><c r="J86" s="221"><v>-1.3208305244097573</v></c><c r="K86" s="342"/><c r="L86" s="342"/><c r="M86" s="344"/></row><row r="87" spans="2:13" s="33" customFormat="1" ht="15"><c r="B87" s="35" t="str"><f>Translation!A59</f><v>Overall actions</v></c><c r="C87" s="218"/><c r="D87" s="218"/><c r="E87" s="219"/><c r="F87" s="220"/><c r="G87" s="221"/><c r="H87" s="221"/><c r="I87" s="221"/><c r="J87" s="221"/><c r="K87" s="342"/><c r="L87" s="342"/><c r="M87" s="344"/></row><row r="88" spans="2:13" s="33" customFormat="1" ht="7.5" customHeight="1"><c r="B88" s="35"/><c r="C88" s="16"/><c r="D88" s="16"/><c r="E88" s="17"/><c r="F88" s="18"/><c r="G88" s="19"/><c r="H88" s="19"/><c r="I88" s="19"/><c r="J88" s="19"/><c r="K88" s="343"/><c r="L88" s="343"/><c r="M88" s="345"/></row><row r="89" spans="2:13" s="33" customFormat="1" ht="15"><c r="B89" s="197" t="str"><f>Translation!$A$174</f><v>SECONDARY ENERGY PRODUCTION AND ENERGY FLUXES</v></c><c r="C89" s="198"/><c r="D89" s="198"/><c r="E89" s="199"/><c r="F89" s="199"/><c r="G89" s="200"/><c r="H89" s="200"/><c r="I89" s="200"/><c r="J89" s="200"/><c r="K89" s="200"/><c r="L89" s="200"/><c r="M89" s="200"/></row><row r="90" spans="2:13" s="33" customFormat="1" ht="15"><c r="B90" s="35" t="str"><f>Translation!$A$175</f><v>Electricity (non-renewable)</v></c><c r="C90" s="218"/><c r="D90" s="218"/><c r="E90" s="219"/><c r="F90" s="220"/><c r="G90" s="221"/><c r="H90" s="221"/><c r="I90" s="221"/><c r="J90" s="221"/><c r="K90" s="323"/><c r="L90" s="323"><v>140.82033777777801</v></c><c r="M90" s="324"><v>124.352641807048</v></c></row><row r="91" spans="2:13" s="33" customFormat="1" ht="15"><c r="B91" s="35" t="str"><f>Translation!$A$176</f><v>Heat (non-renewable)</v></c><c r="C91" s="218"/><c r="D91" s="218"/><c r="E91" s="219"/><c r="F91" s="220"/><c r="G91" s="221"/><c r="H91" s="221"/><c r="I91" s="221"/><c r="J91" s="221"/><c r="K91" s="342"/><c r="L91" s="342"/><c r="M91" s="344"/></row><row r="92" spans="2:13" s="33" customFormat="1" ht="15"><c r="B92" s="35" t="str"><f>Translation!$A$177</f><v>Cold (non-renewable)</v></c><c r="C92" s="218"/><c r="D92" s="218"/><c r="E92" s="219"/><c r="F92" s="220"/><c r="G92" s="221"/><c r="H92" s="221"/><c r="I92" s="221"/><c r="J92" s="221"/><c r="K92" s="342"/><c r="L92" s="342"/><c r="M92" s="344"/></row><row r="93" spans="2:13" s="33" customFormat="1" ht="15"><c r="B93" s="35" t="str"><f>Translation!$A$178</f><v>Hydro</v></c><c r="C93" s="218"/><c r="D93" s="218"/><c r="E93" s="219"/><c r="F93" s="220"/><c r="G93" s="221"/><c r="H93" s="221"/><c r="I93" s="221"/><c r="J93" s="221"/><c r="K93" s="342"/><c r="L93" s="342"/><c r="M93" s="344"/></row><row r="94" spans="2:13" s="33" customFormat="1" ht="15"><c r="B94" s="35" t="str"><f>Translation!$A$179</f><v>Wind</v></c><c r="C94" s="218" t="s"><v>1742</v></c><c r="D94" s="218" t="s"><v>1689</v></c><c r="E94" s="219"><v>2015</v></c><c r="F94" s="220"><v>2020</v></c><c r="G94" s="221"/><c r="H94" s="221"/><c r="I94" s="221"><v>119.04256000000002</v></c><c r="J94" s="221"><v>105.12158298351839</v></c><c r="K94" s="342"/><c r="L94" s="342"/><c r="M94" s="344"/></row><row r="95" spans="2:13" s="33" customFormat="1" ht="15"><c r="B95" s="35" t="str"><f>Translation!$A$180</f><v>Solar</v></c><c r="C95" s="218" t="s"><v>1743</v></c><c r="D95" s="218" t="s"><v>1689</v></c><c r="E95" s="219"><v>2012</v></c><c r="F95" s="220"><v>2020</v></c><c r="G95" s="221"/><c r="H95" s="221"/><c r="I95" s="221"><v>21.777777777777764</v></c><c r="J95" s="221"><v>19.231058823518349</v></c><c r="K95" s="342"/><c r="L95" s="342"/><c r="M95" s="344"/></row><row r="96" spans="2:13" s="33" customFormat="1" ht="15"><c r="B96" s="35" t="str"><f>Translation!$A$181</f><v>Geothermal</v></c><c r="C96" s="218"/><c r="D96" s="218"/><c r="E96" s="219"/><c r="F96" s="220"/><c r="G96" s="221"/><c r="H96" s="221"/><c r="I96" s="221"/><c r="J96" s="221"/><c r="K96" s="342"/><c r="L96" s="342"/><c r="M96" s="344"/></row><row r="97" spans="2:13" s="33" customFormat="1" ht="15"><c r="B97" s="35" t="str"><f>Translation!$A$182</f><v>Ocean</v></c><c r="C97" s="218"/><c r="D97" s="218"/><c r="E97" s="219"/><c r="F97" s="220"/><c r="G97" s="221"/><c r="H97" s="221"/><c r="I97" s="221"/><c r="J97" s="221"/><c r="K97" s="342"/><c r="L97" s="342"/><c r="M97" s="344"/></row><row r="98" spans="2:13" s="33" customFormat="1" ht="15"><c r="B98" s="35" t="str"><f>Translation!$A$183</f><v>Biomass</v></c><c r="C98" s="218"/><c r="D98" s="218"/><c r="E98" s="219"/><c r="F98" s="220"/><c r="G98" s="221"/><c r="H98" s="221"/><c r="I98" s="221"/><c r="J98" s="221"/><c r="K98" s="342"/><c r="L98" s="342"/><c r="M98" s="344"/></row><row r="99" spans="2:13" s="33" customFormat="1" ht="15"><c r="B99" s="35" t="str"><f>Translation!$A$184</f><v>Urban waste</v></c><c r="C99" s="218"/><c r="D99" s="218"/><c r="E99" s="219"/><c r="F99" s="220"/><c r="G99" s="221"/><c r="H99" s="221"/><c r="I99" s="221"/><c r="J99" s="221"/><c r="K99" s="342"/><c r="L99" s="342"/><c r="M99" s="344"/></row><row r="100" spans="2:13" s="33" customFormat="1" ht="15"><c r="B100" s="35" t="str"><f>Translation!$A$185</f><v>Storage</v></c><c r="C100" s="218"/><c r="D100" s="218"/><c r="E100" s="219"/><c r="F100" s="220"/><c r="G100" s="221"/><c r="H100" s="221"/><c r="I100" s="221"/><c r="J100" s="221"/><c r="K100" s="342"/><c r="L100" s="342"/><c r="M100" s="344"/></row><row r="101" spans="2:13" s="33" customFormat="1" ht="15"><c r="B101" s="35" t="str"><f>Translation!$A$186</f><v>External connection</v></c><c r="C101" s="218"/><c r="D101" s="218"/><c r="E101" s="219"/><c r="F101" s="220"/><c r="G101" s="221"/><c r="H101" s="221"/><c r="I101" s="221"/><c r="J101" s="221"/><c r="K101" s="342"/><c r="L101" s="342"/><c r="M101" s="344"/></row><row r="102" spans="2:13" s="33" customFormat="1" ht="30"><c r="B102" s="35" t="str"><f>Translation!$A$187</f><v>Distribution losses and self-consumption</v></c><c r="C102" s="218"/><c r="D102" s="218"/><c r="E102" s="219"/><c r="F102" s="220"/><c r="G102" s="221"/><c r="H102" s="221"/><c r="I102" s="221"/><c r="J102" s="221"/><c r="K102" s="342"/><c r="L102" s="342"/><c r="M102" s="344"/></row><row r="103" spans="2:13" s="33" customFormat="1" ht="15"><c r="B103" s="35" t="str"><f>Translation!A59</f><v>Overall actions</v></c><c r="C103" s="218"/><c r="D103" s="218"/><c r="E103" s="219"/><c r="F103" s="220"/><c r="G103" s="221"/><c r="H103" s="221"/><c r="I103" s="221"/><c r="J103" s="221"/><c r="K103" s="342"/><c r="L103" s="342"/><c r="M103" s="344"/></row><row r="104" spans="2:13" s="33" customFormat="1" ht="7.5" customHeight="1"><c r="B104" s="35"/><c r="C104" s="16"/><c r="D104" s="16"/><c r="E104" s="17"/><c r="F104" s="18"/><c r="G104" s="19"/><c r="H104" s="19"/><c r="I104" s="19"/><c r="J104" s="19"/><c r="K104" s="343"/><c r="L104" s="343"/><c r="M104" s="345"/></row><row r="105" spans="2:13" s="33" customFormat="1" ht="15"><c r="B105" s="197" t="str"><f>Translation!A188</f><v>LAND USE PLANNING</v></c><c r="C105" s="198"/><c r="D105" s="198"/><c r="E105" s="199"/><c r="F105" s="199"/><c r="G105" s="200"/><c r="H105" s="200"/><c r="I105" s="200"/><c r="J105" s="200"/><c r="K105" s="200"/><c r="L105" s="200"/><c r="M105" s="200"/></row><row r="106" spans="2:13" s="33" customFormat="1" ht="15"><c r="B106" s="35" t="str"><f>Translation!A189</f><v>Regional and local strategic planning</v></c><c r="C106" s="218"/><c r="D106" s="218"/><c r="E106" s="219"/><c r="F106" s="220"/><c r="G106" s="221"/><c r="H106" s="221"/><c r="I106" s="221"/><c r="J106" s="221"/><c r="K106" s="323"/><c r="L106" s="323"/><c r="M106" s="323"/></row><row r="107" spans="2:13" s="33" customFormat="1" ht="15"><c r="B107" s="35" t="str"><f>Translation!A190</f><v>Transports and mobility planning</v></c><c r="C107" s="218"/><c r="D107" s="218"/><c r="E107" s="219"/><c r="F107" s="220"/><c r="G107" s="221"/><c r="H107" s="221"/><c r="I107" s="221"/><c r="J107" s="221"/><c r="K107" s="342"/><c r="L107" s="342"/><c r="M107" s="342"/></row><row r="108" spans="2:13" s="33" customFormat="1" ht="15"><c r="B108" s="35" t="str"><f>Translation!A191</f><v>Energy infrastructures planning</v></c><c r="C108" s="218"/><c r="D108" s="218"/><c r="E108" s="219"/><c r="F108" s="220"/><c r="G108" s="221"/><c r="H108" s="221"/><c r="I108" s="221"/><c r="J108" s="221"/><c r="K108" s="342"/><c r="L108" s="342"/><c r="M108" s="342"/></row><row r="109" spans="2:13" s="33" customFormat="1" ht="15"><c r="B109" s="35" t="str"><f>Translation!A192</f><v>Renewable energy land use planning</v></c><c r="C109" s="218"/><c r="D109" s="218"/><c r="E109" s="219"/><c r="F109" s="220"/><c r="G109" s="221"/><c r="H109" s="221"/><c r="I109" s="221"/><c r="J109" s="221"/><c r="K109" s="342"/><c r="L109" s="342"/><c r="M109" s="342"/></row><row r="110" spans="2:13" s="33" customFormat="1" ht="15"><c r="B110" s="35" t="str"><f>Translation!A59</f><v>Overall actions</v></c><c r="C110" s="218"/><c r="D110" s="218"/><c r="E110" s="219"/><c r="F110" s="220"/><c r="G110" s="221"/><c r="H110" s="221"/><c r="I110" s="221"/><c r="J110" s="221"/><c r="K110" s="342"/><c r="L110" s="342"/><c r="M110" s="342"/></row><row r="111" spans="2:13" s="33" customFormat="1" ht="7.5" customHeight="1"><c r="B111" s="35"/><c r="C111" s="16"/><c r="D111" s="16"/><c r="E111" s="17"/><c r="F111" s="18"/><c r="G111" s="19"/><c r="H111" s="19"/><c r="I111" s="19"/><c r="J111" s="19"/><c r="K111" s="343"/><c r="L111" s="343"/><c r="M111" s="343"/></row><row r="112" spans="2:13" s="33" customFormat="1" ht="15"><c r="B112" s="197" t="str"><f>Translation!A193</f><v>PUBLIC PROCUREMENT OF PRODUCTS AND SERVICES</v></c><c r="C112" s="198"/><c r="D112" s="198"/><c r="E112" s="199"/><c r="F112" s="199"/><c r="G112" s="200"/><c r="H112" s="200"/><c r="I112" s="200"/><c r="J112" s="200"/><c r="K112" s="200"/><c r="L112" s="200"/><c r="M112" s="200"/></row><row r="113" spans="2:13" s="33" customFormat="1" ht="30"><c r="B113" s="35" t="str"><f>Translation!A194</f><v>Energy efficiency requirements/standards</v></c><c r="C113" s="218"/><c r="D113" s="218"/><c r="E113" s="219"/><c r="F113" s="220"/><c r="G113" s="221"/><c r="H113" s="221"/><c r="I113" s="221"/><c r="J113" s="221"/><c r="K113" s="323"/><c r="L113" s="323"/><c r="M113" s="323"/></row><row r="114" spans="2:13" s="33" customFormat="1" ht="30"><c r="B114" s="35" t="str"><f>Translation!A195</f><v>Renewable energy requirements/standards</v></c><c r="C114" s="218"/><c r="D114" s="218"/><c r="E114" s="219"/><c r="F114" s="220"/><c r="G114" s="221"/><c r="H114" s="221"/><c r="I114" s="221"/><c r="J114" s="221"/><c r="K114" s="342"/><c r="L114" s="342"/><c r="M114" s="342"/></row><row r="115" spans="2:13" s="33" customFormat="1" ht="15"><c r="B115" s="35" t="str"><f>Translation!A59</f><v>Overall actions</v></c><c r="C115" s="218"/><c r="D115" s="218"/><c r="E115" s="219"/><c r="F115" s="220"/><c r="G115" s="221"/><c r="H115" s="221"/><c r="I115" s="221"/><c r="J115" s="221"/><c r="K115" s="342"/><c r="L115" s="342"/><c r="M115" s="342"/></row><row r="116" spans="2:13" s="33" customFormat="1" ht="7.5" customHeight="1"><c r="B116" s="35"/><c r="C116" s="16"/><c r="D116" s="16"/><c r="E116" s="17"/><c r="F116" s="18"/><c r="G116" s="19"/><c r="H116" s="19"/><c r="I116" s="19"/><c r="J116" s="19"/><c r="K116" s="343"/><c r="L116" s="343"/><c r="M116" s="343"/></row><row r="117" spans="2:13" s="33" customFormat="1" ht="15"><c r="B117" s="197" t="str"><f>Translation!A196</f><v>CITIZENS AND STAKEHOLDERS</v></c><c r="C117" s="198"/><c r="D117" s="198"/><c r="E117" s="199"/><c r="F117" s="199"/><c r="G117" s="200"/><c r="H117" s="200"/><c r="I117" s="200"/><c r="J117" s="200"/><c r="K117" s="200"/><c r="L117" s="200"/><c r="M117" s="200"/></row><row r="118" spans="2:13" s="33" customFormat="1" ht="15"><c r="B118" s="35" t="str"><f>Translation!A197</f><v>Advisory services</v></c><c r="C118" s="218"/><c r="D118" s="218"/><c r="E118" s="219"/><c r="F118" s="220"/><c r="G118" s="221"/><c r="H118" s="221"/><c r="I118" s="221"/><c r="J118" s="221"/><c r="K118" s="323"/><c r="L118" s="323"/><c r="M118" s="323"/></row><row r="119" spans="2:13" s="33" customFormat="1" ht="15"><c r="B119" s="35" t="str"><f>Translation!A198</f><v>Financial support and grants</v></c><c r="C119" s="218"/><c r="D119" s="218"/><c r="E119" s="219"/><c r="F119" s="220"/><c r="G119" s="221"/><c r="H119" s="221"/><c r="I119" s="221"/><c r="J119" s="221"/><c r="K119" s="342"/><c r="L119" s="342"/><c r="M119" s="342"/></row><row r="120" spans="2:13" s="33" customFormat="1" ht="15"><c r="B120" s="35" t="str"><f>Translation!A199</f><v>Awareness raising and networking</v></c><c r="C120" s="218"/><c r="D120" s="218"/><c r="E120" s="219"/><c r="F120" s="220"/><c r="G120" s="221"/><c r="H120" s="221"/><c r="I120" s="221"/><c r="J120" s="221"/><c r="K120" s="342"/><c r="L120" s="342"/><c r="M120" s="342"/></row><row r="121" spans="2:13" s="33" customFormat="1" ht="15"><c r="B121" s="35" t="str"><f>Translation!A200</f><v>Training and education</v></c><c r="C121" s="218"/><c r="D121" s="218"/><c r="E121" s="219"/><c r="F121" s="220"/><c r="G121" s="221"/><c r="H121" s="221"/><c r="I121" s="221"/><c r="J121" s="221"/><c r="K121" s="342"/><c r="L121" s="342"/><c r="M121" s="342"/></row><row r="122" spans="2:13" s="33" customFormat="1" ht="15"><c r="B122" s="35" t="str"><f>Translation!A201</f><v>Monitoring</v></c><c r="C122" s="218"/><c r="D122" s="218"/><c r="E122" s="219"/><c r="F122" s="220"/><c r="G122" s="221"/><c r="H122" s="221"/><c r="I122" s="221"/><c r="J122" s="221"/><c r="K122" s="342"/><c r="L122" s="342"/><c r="M122" s="342"/></row><row r="123" spans="2:13" s="33" customFormat="1" ht="15"><c r="B123" s="35" t="str"><f>Translation!A202</f><v>Legislation</v></c><c r="C123" s="218"/><c r="D123" s="218"/><c r="E123" s="219"/><c r="F123" s="220"/><c r="G123" s="221"/><c r="H123" s="221"/><c r="I123" s="221"/><c r="J123" s="221"/><c r="K123" s="342"/><c r="L123" s="342"/><c r="M123" s="342"/></row><row r="124" spans="2:13" s="33" customFormat="1" ht="15"><c r="B124" s="35" t="str"><f>Translation!A59</f><v>Overall actions</v></c><c r="C124" s="218"/><c r="D124" s="218"/><c r="E124" s="219"/><c r="F124" s="220"/><c r="G124" s="221"/><c r="H124" s="221"/><c r="I124" s="221"/><c r="J124" s="221"/><c r="K124" s="342"/><c r="L124" s="342"/><c r="M124" s="342"/></row><row r="125" spans="2:13" s="33" customFormat="1" ht="7.5" customHeight="1"><c r="B125" s="35"/><c r="C125" s="16"/><c r="D125" s="16"/><c r="E125" s="17"/><c r="F125" s="18"/><c r="G125" s="19"/><c r="H125" s="19"/><c r="I125" s="19"/><c r="J125" s="19"/><c r="K125" s="343"/><c r="L125" s="343"/><c r="M125" s="343"/></row><row r="126" spans="2:13" s="33" customFormat="1" ht="15"><c r="B126" s="197" t="str"><f>Translation!A203</f><v>OTHER SECTORS (please specify)</v></c><c r="C126" s="198"/><c r="D126" s="198"/><c r="E126" s="199"/><c r="F126" s="199"/><c r="G126" s="200"/><c r="H126" s="200"/><c r="I126" s="200"/><c r="J126" s="200"/><c r="K126" s="200"/><c r="L126" s="200"/><c r="M126" s="200"/></row><row r="127" spans="2:13" s="33" customFormat="1" ht="15"><c r="B127" s="155" t="str"><f>Translation!A204</f><v>…</v></c><c r="C127" s="218"/><c r="D127" s="218"/><c r="E127" s="219"/><c r="F127" s="220"/><c r="G127" s="221"/><c r="H127" s="221"/><c r="I127" s="221"/><c r="J127" s="221"/><c r="K127" s="323"><f>SUM(H127:H132)</f><v>0</v></c><c r="L127" s="323"><f>SUM(I127:I132)</f><v>0</v></c><c r="M127" s="323"><f>SUM(J127:J132)</f><v>0</v></c></row><row r="128" spans="2:13" s="33" customFormat="1" ht="15"><c r="B128" s="155" t="str"><f>Translation!A205</f><v>…</v></c><c r="C128" s="218"/><c r="D128" s="218"/><c r="E128" s="219"/><c r="F128" s="220"/><c r="G128" s="221"/><c r="H128" s="221"/><c r="I128" s="221"/><c r="J128" s="221"/><c r="K128" s="342"/><c r="L128" s="342"/><c r="M128" s="342"/></row><row r="129" spans="1:13" s="33" customFormat="1" ht="15"><c r="B129" s="155" t="str"><f>Translation!A206</f><v>…</v></c><c r="C129" s="218"/><c r="D129" s="218"/><c r="E129" s="219"/><c r="F129" s="220"/><c r="G129" s="221"/><c r="H129" s="221"/><c r="I129" s="221"/><c r="J129" s="221"/><c r="K129" s="342"/><c r="L129" s="342"/><c r="M129" s="342"/></row><row r="130" spans="1:13" s="33" customFormat="1" ht="15"><c r="B130" s="155" t="str"><f>Translation!A207</f><v>…</v></c><c r="C130" s="218"/><c r="D130" s="218"/><c r="E130" s="219"/><c r="F130" s="220"/><c r="G130" s="221"/><c r="H130" s="221"/><c r="I130" s="221"/><c r="J130" s="221"/><c r="K130" s="342"/><c r="L130" s="342"/><c r="M130" s="342"/></row><row r="131" spans="1:13" s="33" customFormat="1" ht="15"><c r="B131" s="155" t="str"><f>Translation!A208</f><v>…</v></c><c r="C131" s="218"/><c r="D131" s="218"/><c r="E131" s="219"/><c r="F131" s="220"/><c r="G131" s="221"/><c r="H131" s="221"/><c r="I131" s="221"/><c r="J131" s="221"/><c r="K131" s="342"/><c r="L131" s="342"/><c r="M131" s="342"/></row><row r="132" spans="1:13" s="33" customFormat="1" ht="7.5" customHeight="1"><c r="B132" s="35"/><c r="C132" s="16"/><c r="D132" s="16"/><c r="E132" s="17"/><c r="F132" s="18"/><c r="G132" s="19"/><c r="H132" s="19"/><c r="I132" s="19"/><c r="J132" s="19"/><c r="K132" s="343"/><c r="L132" s="343"/><c r="M132" s="343"/></row><row r="133" spans="1:13" s="33" customFormat="1" ht="15"><c r="B133" s="243" t="str"><f>Translation!A209</f><v>TOTAL</v></c><c r="C133" s="244"/><c r="D133" s="244"/><c r="E133" s="244"/><c r="F133" s="245"/><c r="G133" s="203"><f>SUM(G14:G131)</f><v>0</v></c><c r="H133" s="203"><f>SUM(H14:H131)</f><v>407.06986908240708</v></c><c r="I133" s="203"><f>SUM(I14:I131)</f><v>168.24801909015144</v></c><c r="J133" s="203"><f>SUM(J14:J131)</f><v>252.40651698046068</v></c><c r="K133" s="36"><f>K14+K37+K43+K52+K77+K90+K106+K113+K118+K127</f><v>444.72208652332256</v></c><c r="L133" s="36"><f>L14+L37+L43+L52+L77+L90+L106+L113+L118+L127</f><v>149.70952070121317</v></c><c r="M133" s="36"><f>M14+M37+M43+M52+M77+M90+M106+M113+M118+M127</f><v>257.45687574677834</v></c></row><row r="134" spans="1:13" ht="17.25" customHeight="1"><c r="B134" s="37"/><c r="C134" s="38"/><c r="D134" s="39"/><c r="E134" s="40"/><c r="F134" s="41"/><c r="J134" s="42"/></row><row r="135" spans="1:13" s="101" customFormat="1" ht="36"><c r="A135" s="100" t="s"><v>10</v></c><c r="B135" s="242" t="str"><f>Translation!A210</f><v>WEBSITE</v></c><c r="C135" s="242"/><c r="D135" s="242"/><c r="E135" s="242"/><c r="F135" s="242"/><c r="G135" s="242"/><c r="H135" s="242"/><c r="I135" s="242"/><c r="J135" s="242"/><c r="K135" s="242"/><c r="L135" s="242"/><c r="M135" s="242"/></row><row r="136" spans="1:13" ht="15.75" customHeight="1"><c r="A136" s="43"/><c r="C136" s="44" t="str"><f>Translation!A211</f><v>Direct link to the webpage dedicated to ISEAP (if any)</v></c><c r="D136" s="239"/><c r="E136" s="240"/><c r="F136" s="240"/><c r="G136" s="240"/><c r="H136" s="241"/><c r="I136" s="26"/></row><row r="137" spans="1:13" ht="17.25" customHeight="1"><c r="B137" s="37"/><c r="J137" s="42"/></row><row r="138" spans="1:13" ht="12.75" customHeight="1"><c r="B138"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38" s="238"/><c r="D138" s="238"/><c r="E138" s="238"/><c r="F138" s="238"/><c r="G138" s="238"/><c r="H138" s="238"/><c r="I138" s="238"/><c r="J138" s="238"/><c r="K138" s="238"/><c r="L138" s="238"/><c r="M138" s="238"/></row><row r="139" spans="1:13" ht="15"><c r="B139" s="238"/><c r="C139" s="238"/><c r="D139" s="238"/><c r="E139" s="238"/><c r="F139" s="238"/><c r="G139" s="238"/><c r="H139" s="238"/><c r="I139" s="238"/><c r="J139" s="238"/><c r="K139" s="238"/><c r="L139" s="238"/><c r="M139" s="238"/></row><row r="140" spans="1:13" ht="15"><c r="B140" s="238"/><c r="C140" s="238"/><c r="D140" s="238"/><c r="E140" s="238"/><c r="F140" s="238"/><c r="G140" s="238"/><c r="H140" s="238"/><c r="I140" s="238"/><c r="J140" s="238"/><c r="K140" s="238"/><c r="L140" s="238"/><c r="M140" s="238"/></row><row r="534" spans="3:3"><c r="C534" s="338"/></row><row r="537" spans="3:3"><c r="C537" s="338"/></row><row r="540" spans="3:3"><c r="C540" s="338"/></row><row r="543" spans="3:3"><c r="C543" s="338"/></row><row r="547" spans="3:3"><c r="C547" s="338"/></row><row r="551" spans="3:3"><c r="C551" s="338"/></row></sheetData><mergeCells count="65"><mergeCell ref="K118:K125"/><mergeCell ref="L118:L125"/><mergeCell ref="M118:M125"/><mergeCell ref="K127:K132"/><mergeCell ref="L127:L132"/><mergeCell ref="M127:M132"/><mergeCell ref="K106:K111"/><mergeCell ref="L106:L111"/><mergeCell ref="M106:M111"/><mergeCell ref="K113:K116"/><mergeCell ref="L113:L116"/><mergeCell ref="M113:M116"/><mergeCell ref="L77:L88"/><mergeCell ref="M77:M88"/><mergeCell ref="K90:K104"/><mergeCell ref="L90:L104"/><mergeCell ref="M90:M104"/><mergeCell ref="K14:K35"/><mergeCell ref="L14:L35"/><mergeCell ref="M14:M35"/><mergeCell ref="K37:K41"/><mergeCell ref="L37:L41"/><mergeCell ref="M37:M41"/><mergeCell ref="B52:B54"/><mergeCell ref="B55:B60"/><mergeCell ref="B61:B63"/><mergeCell ref="B69:B71"/><mergeCell ref="B77:B79"/><mergeCell ref="B26:B27"/><mergeCell ref="B28:B29"/><mergeCell ref="B30:B31"/><mergeCell ref="B43:B44"/><mergeCell ref="B45:B46"/><mergeCell ref="B14:B15"/><mergeCell ref="B16:B19"/><mergeCell ref="B20:B21"/><mergeCell ref="B22:B23"/><mergeCell ref="B24:B25"/><mergeCell ref="B80:B81"/><mergeCell ref="B82:B83"/><mergeCell ref="K77:K88"/><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K43:K50"/><mergeCell ref="L43:L50"/><mergeCell ref="M43:M50"/><mergeCell ref="K52:K75"/><mergeCell ref="L52:L75"/><mergeCell ref="M52:M75"/></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2012-04-22T18:28:05Z</dcterms:modified>
</cp:coreProperties>
</file>